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65" windowWidth="14805" windowHeight="7950" activeTab="3"/>
  </bookViews>
  <sheets>
    <sheet name="1кв" sheetId="24" r:id="rId1"/>
    <sheet name="2кв" sheetId="25" r:id="rId2"/>
    <sheet name="3кв" sheetId="26" r:id="rId3"/>
    <sheet name="4кв" sheetId="27" r:id="rId4"/>
    <sheet name="отчет" sheetId="28" r:id="rId5"/>
  </sheets>
  <definedNames>
    <definedName name="_xlnm.Print_Area" localSheetId="0">'1кв'!$A$1:$E$58</definedName>
    <definedName name="_xlnm.Print_Area" localSheetId="1">'2кв'!$A$1:$E$58</definedName>
    <definedName name="_xlnm.Print_Area" localSheetId="2">'3кв'!$A$1:$E$60</definedName>
    <definedName name="_xlnm.Print_Area" localSheetId="3">'4кв'!$A$1:$E$59</definedName>
    <definedName name="_xlnm.Print_Area" localSheetId="4">отчет!$A$1:$C$53</definedName>
  </definedNames>
  <calcPr calcId="152511"/>
</workbook>
</file>

<file path=xl/calcChain.xml><?xml version="1.0" encoding="utf-8"?>
<calcChain xmlns="http://schemas.openxmlformats.org/spreadsheetml/2006/main">
  <c r="E25" i="27" l="1"/>
  <c r="C23" i="28"/>
  <c r="C21" i="28" l="1"/>
  <c r="C22" i="28"/>
  <c r="C24" i="28"/>
  <c r="C25" i="28"/>
  <c r="C26" i="28"/>
  <c r="C27" i="28"/>
  <c r="C41" i="28"/>
  <c r="C39" i="28"/>
  <c r="C40" i="28"/>
  <c r="C35" i="28"/>
  <c r="C36" i="28"/>
  <c r="C37" i="28"/>
  <c r="C38" i="28"/>
  <c r="C34" i="28"/>
  <c r="C33" i="28"/>
  <c r="C32" i="28"/>
  <c r="C31" i="28"/>
  <c r="C28" i="28"/>
  <c r="C20" i="28"/>
  <c r="C17" i="28"/>
  <c r="C16" i="28"/>
  <c r="C15" i="28"/>
  <c r="C14" i="28"/>
  <c r="C13" i="28"/>
  <c r="C6" i="28"/>
  <c r="E35" i="27"/>
  <c r="E32" i="27"/>
  <c r="E29" i="27"/>
  <c r="C49" i="28"/>
  <c r="F20" i="27"/>
  <c r="E23" i="27" s="1"/>
  <c r="C29" i="28" l="1"/>
  <c r="C43" i="28" s="1"/>
  <c r="C18" i="28"/>
  <c r="E22" i="27"/>
  <c r="B58" i="27" s="1"/>
  <c r="C44" i="28" l="1"/>
  <c r="B58" i="26"/>
  <c r="B57" i="26"/>
  <c r="F20" i="26" l="1"/>
  <c r="E23" i="26" s="1"/>
  <c r="E22" i="26" l="1"/>
  <c r="E36" i="26" s="1"/>
  <c r="B59" i="26" s="1"/>
  <c r="E31" i="25"/>
  <c r="B56" i="25" l="1"/>
  <c r="B55" i="25"/>
  <c r="B54" i="25"/>
  <c r="E22" i="25"/>
  <c r="E33" i="25" s="1"/>
  <c r="B57" i="25" s="1"/>
  <c r="F20" i="25"/>
  <c r="E23" i="25" s="1"/>
  <c r="E33" i="24" l="1"/>
  <c r="D43" i="28" s="1"/>
  <c r="E43" i="28" s="1"/>
  <c r="B56" i="24" l="1"/>
  <c r="B55" i="24"/>
  <c r="B54" i="24"/>
  <c r="F20" i="24"/>
  <c r="E22" i="24" s="1"/>
  <c r="E23" i="24" l="1"/>
  <c r="B57" i="24" l="1"/>
  <c r="B58" i="24" l="1"/>
  <c r="B50" i="25" s="1"/>
  <c r="B58" i="25" s="1"/>
  <c r="B53" i="26" s="1"/>
  <c r="B60" i="26" s="1"/>
  <c r="B52" i="27" s="1"/>
  <c r="B59" i="27" s="1"/>
</calcChain>
</file>

<file path=xl/sharedStrings.xml><?xml version="1.0" encoding="utf-8"?>
<sst xmlns="http://schemas.openxmlformats.org/spreadsheetml/2006/main" count="379" uniqueCount="136">
  <si>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</si>
  <si>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</si>
  <si>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</si>
  <si>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</si>
  <si>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</si>
  <si>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</si>
  <si>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</si>
  <si>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</si>
  <si>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</si>
  <si>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</si>
  <si>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</si>
  <si>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</si>
  <si>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</si>
  <si>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</si>
  <si>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</si>
  <si>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</si>
  <si>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</si>
  <si>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</si>
  <si>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</si>
  <si>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</si>
  <si>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</si>
  <si>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</si>
  <si>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</si>
  <si>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</si>
  <si>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ул. Свердлова, д. 37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</si>
  <si>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Горбаневой Таисии Александровны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</si>
  <si>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№45,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№24 от 23.03.2015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</si>
  <si>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№25  от   01.04.2015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</si>
  <si>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№37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Свердлова</t>
    </r>
  </si>
  <si>
    <t>Стоимость материалов</t>
  </si>
  <si>
    <t>1 квартал</t>
  </si>
  <si>
    <t>руб.</t>
  </si>
  <si>
    <t>Заказчик - Собственники МКД, в лице председателя совета МКД Горбанева Т.А.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</si>
  <si>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</si>
  <si>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</si>
  <si>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Итого остаток на конец квартала </t>
  </si>
  <si>
    <t>в т.ч. Оплачено</t>
  </si>
  <si>
    <t xml:space="preserve">Расходы по содержанию и тек. Ремонту </t>
  </si>
  <si>
    <t>Остаток на начало квартала</t>
  </si>
  <si>
    <t>не жилые помещения библиотека</t>
  </si>
  <si>
    <t>определена приложением № 9 к договору</t>
  </si>
  <si>
    <t xml:space="preserve">Расходы по управлению МКД </t>
  </si>
  <si>
    <t>интернет ТТК</t>
  </si>
  <si>
    <t xml:space="preserve">Услуги по содержанию многоквартирного дома </t>
  </si>
  <si>
    <t>ИТОГО</t>
  </si>
  <si>
    <t>интернет Ростелеком</t>
  </si>
  <si>
    <t>интернет Квант-телеком</t>
  </si>
  <si>
    <t>холодная вода на СОИ</t>
  </si>
  <si>
    <t>горячая вода на СОИ</t>
  </si>
  <si>
    <t>электроэнергия на СОИ</t>
  </si>
  <si>
    <t>водоотведение на СОИ</t>
  </si>
  <si>
    <t>Дезинсекция, дератизация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</si>
  <si>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</si>
  <si>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Исполнитель - ООО ЖКХ "Локомотив", в лице директора  Бовкун А.А.</t>
  </si>
  <si>
    <t>S дома = 4325,3+63,5 ( не жилые) = 4388,8м2</t>
  </si>
  <si>
    <t>за 1 квартал 2024 года</t>
  </si>
  <si>
    <t>31.03.2024 г.</t>
  </si>
  <si>
    <t>Замена стояка ГВС (смета) (кв.49)</t>
  </si>
  <si>
    <t>февраль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</si>
  <si>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</si>
  <si>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</si>
  <si>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 xml:space="preserve">           2. Всего за период с "01" 01 2024 г. по "31" 03 2024 г. выполнено работ (оказано услуг) на общую сумму триста двадцать  девять  тысяч восемьсот девять рублей 63 копейки.</t>
  </si>
  <si>
    <t>Предъявлено населению 336946,61</t>
  </si>
  <si>
    <t>за 2 квартал 2024 года</t>
  </si>
  <si>
    <t>30.06.2024 г.</t>
  </si>
  <si>
    <t>2 квартал</t>
  </si>
  <si>
    <t>Поверка ОДПУ ТЭ, ХВС</t>
  </si>
  <si>
    <t>Заделка примыкания козырька подъезда герметиком (кв.45)</t>
  </si>
  <si>
    <t>июнь</t>
  </si>
  <si>
    <t>ч/ч</t>
  </si>
  <si>
    <t xml:space="preserve">           2. Всего за период с "01" 04 2024 г. по "30" 06 2024 г. выполнено работ (оказано услуг) на общую сумму триста двадцать шесть тысяч девятьсот шестьдесят один рубль 14 копеек.</t>
  </si>
  <si>
    <t>Предъявлено населению 316748,54</t>
  </si>
  <si>
    <t>за 3 квартал 2024 года</t>
  </si>
  <si>
    <t>30.09.2024 г.</t>
  </si>
  <si>
    <t>3 квартал</t>
  </si>
  <si>
    <t>Окраска стоек козырьков (смета)</t>
  </si>
  <si>
    <t>Ремонт освещения в подвале №6 (смета)</t>
  </si>
  <si>
    <t>сентябрь</t>
  </si>
  <si>
    <t>Изготовление поручней 2-х подьездов (смета)</t>
  </si>
  <si>
    <t>Монтаж столбов в торце дома (смета)</t>
  </si>
  <si>
    <t>Ремонт бетонирования входных групп (смета) 54 м2 по факту</t>
  </si>
  <si>
    <t xml:space="preserve">           2. Всего за период с "01" 07 2024 г. по "30" 09 2024 г. выполнено работ (оказано услуг) на общую сумму триста восемьдесят восемь тысяч сто пятьдесят семь рублей 02 копейки.</t>
  </si>
  <si>
    <t>Предъявлено населению 354749,17</t>
  </si>
  <si>
    <t>ОТЧЕТ</t>
  </si>
  <si>
    <t>О ВЫПОЛНЕННЫХ РАБОТАХ И ДВИЖЕНИИ  СРЕДСТВ</t>
  </si>
  <si>
    <t>НА ЛИЦЕВОМ СЧЕТЕ  ЗА  период  с 01.01.2024 г. по 31.12.2024 г.</t>
  </si>
  <si>
    <t>Остаток на начало периода</t>
  </si>
  <si>
    <t xml:space="preserve">Доходы: </t>
  </si>
  <si>
    <t>в том числе:</t>
  </si>
  <si>
    <t>Оплачено в текущем периоде по квитанциям</t>
  </si>
  <si>
    <t>Оплачено за не жилые помещения</t>
  </si>
  <si>
    <t>Оплачено за размещение оборудования в МОП интернет Ростелеком</t>
  </si>
  <si>
    <t>Оплачено за размещение оборудования в МОП интернет ТТК</t>
  </si>
  <si>
    <t>Оплачено за размещение оборудования в МОП интернет Квант телеком</t>
  </si>
  <si>
    <t>Итого доходов:</t>
  </si>
  <si>
    <t>Расходы:</t>
  </si>
  <si>
    <t>работы по договору, всего</t>
  </si>
  <si>
    <t xml:space="preserve">   * Корректировка расходов по договору с ОАО "Газпром газораспределения Воронеж" (по статье содержание МКД)</t>
  </si>
  <si>
    <t xml:space="preserve">   * Поверка ОДПУ ТЭ</t>
  </si>
  <si>
    <t xml:space="preserve">   * Поверка ОДПУ ХВС</t>
  </si>
  <si>
    <t>Итого расходов</t>
  </si>
  <si>
    <t>Остаток средств на 01.01.2025</t>
  </si>
  <si>
    <t>Справочно:</t>
  </si>
  <si>
    <t>Задолженность населения по оплате на 01.01.2024 г.</t>
  </si>
  <si>
    <t>Задолженность населения по оплате на 01.01.2025 г.</t>
  </si>
  <si>
    <t>Прирост (+) / уменьшение (-) задолженности за год</t>
  </si>
  <si>
    <t xml:space="preserve">Получил: </t>
  </si>
  <si>
    <t>Отчет за 2024 год.</t>
  </si>
  <si>
    <t>Перечень предлагаемых работ на 2025 год.</t>
  </si>
  <si>
    <t>Предложение по структуре тарифа на 2025 год.</t>
  </si>
  <si>
    <t>_____________________________________________</t>
  </si>
  <si>
    <t>за 4 квартал 2024 года</t>
  </si>
  <si>
    <t>31.12.2024 г.</t>
  </si>
  <si>
    <t>4 квартал</t>
  </si>
  <si>
    <t>Поверка ОДПУ ХВС</t>
  </si>
  <si>
    <t>Ремонт межпанельных швов (смета)</t>
  </si>
  <si>
    <t>Засыпка песком возле дома(кв.45)</t>
  </si>
  <si>
    <t>октябрь</t>
  </si>
  <si>
    <t>Замена запорной арматуры на отоплении (смета)</t>
  </si>
  <si>
    <t>Предъявлено населению 372882,77</t>
  </si>
  <si>
    <t>по ж.д. ул. Свердлова, д. 37</t>
  </si>
  <si>
    <t>Начислено всего 1 382 227,36</t>
  </si>
  <si>
    <t>* холодная вода на СОИ - 11763,16</t>
  </si>
  <si>
    <t>* горячая вода на СОИ - 29365,2</t>
  </si>
  <si>
    <t>* водоотведение на СОИ- 25279,8</t>
  </si>
  <si>
    <t>* электроэнергия на СОИ- 21083,04</t>
  </si>
  <si>
    <t>Непредвиденные работы 7 ч/ч</t>
  </si>
  <si>
    <t xml:space="preserve">   * Замена стояка ГВС (смета)</t>
  </si>
  <si>
    <t xml:space="preserve">   * Ремонт бетонирования входных групп (смета) 54 м2 по факту</t>
  </si>
  <si>
    <t xml:space="preserve">   * Изготовление поручней 2-х подьездов (смета)</t>
  </si>
  <si>
    <t xml:space="preserve">   * Окраска стоек козырьков (смета)</t>
  </si>
  <si>
    <t xml:space="preserve">   * Монтаж столбов в торце дома (смета)</t>
  </si>
  <si>
    <t xml:space="preserve">   * Ремонт освещения в подвале №6 (смета)</t>
  </si>
  <si>
    <t xml:space="preserve">   * Ремонт межпанельных швов (смета)</t>
  </si>
  <si>
    <t xml:space="preserve">   * Замена запорной арматуры на отоплении (смета)</t>
  </si>
  <si>
    <t xml:space="preserve">           2. Всего за период с "01" 10 2024 г. по "31" 12 2024 г. выполнено работ (оказано услуг) на общую сумму триста семьдесят три тысячи шестьсот пять рублей 83 копейки.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</si>
</sst>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_-* #,##0.00_р_._-;\-* #,##0.00_р_._-;_-* \-??_р_._-;_-@_-"/>
    <numFmt numFmtId="167" formatCode="#,##0.00\ _₽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 Cyr"/>
      <family val="2"/>
      <charset val="204"/>
    </font>
    <font>
      <i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5" fontId="11" fillId="0" borderId="0"/>
    <xf numFmtId="0" fontId="12" fillId="0" borderId="0"/>
    <xf numFmtId="166" fontId="12" fillId="0" borderId="0" applyFill="0" applyBorder="0" applyAlignment="0" applyProtection="0"/>
    <xf numFmtId="0" fontId="12" fillId="0" borderId="0"/>
  </cellStyleXfs>
  <cellXfs count="88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Border="1" applyAlignment="1">
      <alignment vertical="center" wrapText="1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 wrapText="1"/>
    </xf>
    <xf numFmtId="0" fontId="3" fillId="2" borderId="0" xfId="0" applyFont="1" applyFill="1"/>
    <xf numFmtId="43" fontId="3" fillId="0" borderId="0" xfId="0" applyNumberFormat="1" applyFont="1"/>
    <xf numFmtId="0" fontId="6" fillId="0" borderId="1" xfId="0" applyFont="1" applyBorder="1" applyAlignment="1">
      <alignment horizontal="center" vertical="center" wrapText="1"/>
    </xf>
    <xf numFmtId="43" fontId="6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3" fontId="6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3" fontId="6" fillId="0" borderId="0" xfId="1" applyFont="1"/>
    <xf numFmtId="43" fontId="3" fillId="0" borderId="0" xfId="1" applyFont="1"/>
    <xf numFmtId="0" fontId="3" fillId="0" borderId="0" xfId="0" applyFont="1" applyAlignment="1">
      <alignment horizontal="center" wrapText="1"/>
    </xf>
    <xf numFmtId="0" fontId="10" fillId="0" borderId="0" xfId="0" applyFont="1"/>
    <xf numFmtId="43" fontId="6" fillId="0" borderId="0" xfId="0" applyNumberFormat="1" applyFont="1"/>
    <xf numFmtId="0" fontId="9" fillId="0" borderId="1" xfId="0" applyFont="1" applyBorder="1" applyAlignment="1">
      <alignment wrapText="1"/>
    </xf>
    <xf numFmtId="0" fontId="6" fillId="0" borderId="1" xfId="0" applyFont="1" applyBorder="1"/>
    <xf numFmtId="164" fontId="3" fillId="2" borderId="1" xfId="1" applyNumberFormat="1" applyFont="1" applyFill="1" applyBorder="1" applyAlignment="1">
      <alignment horizontal="right" vertical="center" wrapText="1"/>
    </xf>
    <xf numFmtId="43" fontId="3" fillId="0" borderId="0" xfId="1" applyFont="1" applyAlignment="1">
      <alignment horizontal="righ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8" fillId="0" borderId="1" xfId="0" applyFont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8" fillId="0" borderId="3" xfId="0" applyFont="1" applyBorder="1" applyAlignment="1">
      <alignment wrapText="1"/>
    </xf>
    <xf numFmtId="0" fontId="1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left"/>
    </xf>
    <xf numFmtId="4" fontId="3" fillId="0" borderId="0" xfId="0" applyNumberFormat="1" applyFont="1"/>
    <xf numFmtId="0" fontId="6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3" fillId="0" borderId="0" xfId="0" applyFont="1" applyBorder="1" applyAlignment="1">
      <alignment horizontal="center" wrapText="1"/>
    </xf>
    <xf numFmtId="0" fontId="3" fillId="2" borderId="0" xfId="0" applyFont="1" applyFill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left" wrapText="1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Alignment="1"/>
    <xf numFmtId="0" fontId="8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7" fontId="6" fillId="0" borderId="1" xfId="1" applyNumberFormat="1" applyFont="1" applyBorder="1" applyAlignment="1">
      <alignment horizontal="center"/>
    </xf>
    <xf numFmtId="4" fontId="14" fillId="0" borderId="0" xfId="0" applyNumberFormat="1" applyFont="1"/>
    <xf numFmtId="49" fontId="3" fillId="0" borderId="1" xfId="0" applyNumberFormat="1" applyFont="1" applyBorder="1" applyAlignment="1">
      <alignment vertical="center" wrapText="1"/>
    </xf>
    <xf numFmtId="164" fontId="3" fillId="0" borderId="0" xfId="1" applyNumberFormat="1" applyFont="1" applyBorder="1"/>
    <xf numFmtId="49" fontId="3" fillId="0" borderId="1" xfId="0" applyNumberFormat="1" applyFont="1" applyBorder="1" applyAlignment="1"/>
    <xf numFmtId="43" fontId="3" fillId="2" borderId="1" xfId="1" applyFont="1" applyFill="1" applyBorder="1" applyAlignment="1">
      <alignment horizontal="center"/>
    </xf>
    <xf numFmtId="167" fontId="6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0" fontId="3" fillId="0" borderId="0" xfId="0" applyFont="1" applyBorder="1"/>
    <xf numFmtId="0" fontId="3" fillId="0" borderId="1" xfId="0" applyFont="1" applyBorder="1" applyAlignment="1">
      <alignment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49" fontId="3" fillId="0" borderId="5" xfId="0" applyNumberFormat="1" applyFont="1" applyBorder="1" applyAlignment="1">
      <alignment vertical="center" wrapText="1"/>
    </xf>
    <xf numFmtId="43" fontId="3" fillId="0" borderId="1" xfId="1" applyFont="1" applyBorder="1" applyAlignment="1">
      <alignment horizontal="center"/>
    </xf>
    <xf numFmtId="0" fontId="8" fillId="0" borderId="1" xfId="0" applyFont="1" applyBorder="1" applyAlignment="1">
      <alignment wrapText="1"/>
    </xf>
    <xf numFmtId="49" fontId="6" fillId="0" borderId="1" xfId="0" applyNumberFormat="1" applyFont="1" applyBorder="1" applyAlignment="1">
      <alignment horizontal="left"/>
    </xf>
    <xf numFmtId="43" fontId="6" fillId="0" borderId="1" xfId="1" applyFont="1" applyBorder="1" applyAlignment="1">
      <alignment horizontal="center"/>
    </xf>
    <xf numFmtId="164" fontId="6" fillId="0" borderId="1" xfId="1" applyNumberFormat="1" applyFont="1" applyBorder="1" applyAlignment="1">
      <alignment horizontal="center"/>
    </xf>
    <xf numFmtId="0" fontId="5" fillId="0" borderId="0" xfId="0" applyFont="1"/>
    <xf numFmtId="0" fontId="5" fillId="0" borderId="0" xfId="0" applyFont="1" applyBorder="1" applyAlignment="1">
      <alignment horizontal="center" wrapText="1"/>
    </xf>
    <xf numFmtId="0" fontId="5" fillId="2" borderId="0" xfId="0" applyFont="1" applyFill="1" applyAlignment="1">
      <alignment horizontal="center" vertical="center" wrapText="1"/>
    </xf>
  </cellXfs>
  <cellStyles count="6">
    <cellStyle name="Excel Built-in Normal" xfId="2"/>
    <cellStyle name="Обычный" xfId="0" builtinId="0"/>
    <cellStyle name="Обычный 2" xfId="3"/>
    <cellStyle name="Обычный 3" xfId="5"/>
    <cellStyle name="Финансовый" xfId="1" builtinId="3"/>
    <cellStyle name="Финансовый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view="pageBreakPreview" topLeftCell="A24" zoomScaleSheetLayoutView="100" workbookViewId="0">
      <selection activeCell="E25" sqref="E25"/>
    </sheetView>
  </sheetViews>
  <sheetFormatPr defaultColWidth="9.140625" defaultRowHeight="15" x14ac:dyDescent="0.25"/>
  <cols>
    <col min="1" max="1" width="33.28515625" style="1" customWidth="1"/>
    <col min="2" max="2" width="20.28515625" style="1" customWidth="1"/>
    <col min="3" max="3" width="13" style="1" customWidth="1"/>
    <col min="4" max="4" width="16.140625" style="1" customWidth="1"/>
    <col min="5" max="5" width="14.140625" style="12" customWidth="1"/>
    <col min="6" max="6" width="9.140625" style="1"/>
    <col min="7" max="7" width="12.140625" style="1" bestFit="1" customWidth="1"/>
    <col min="8" max="8" width="12.140625" style="1" customWidth="1"/>
    <col min="9" max="16384" width="9.140625" style="1"/>
  </cols>
  <sheetData>
    <row r="1" spans="1:5" x14ac:dyDescent="0.25">
      <c r="A1" s="45" t="s">
        <v>11</v>
      </c>
      <c r="B1" s="45"/>
      <c r="C1" s="45"/>
      <c r="D1" s="45"/>
      <c r="E1" s="45"/>
    </row>
    <row r="2" spans="1:5" ht="29.25" customHeight="1" x14ac:dyDescent="0.25">
      <c r="A2" s="46" t="s">
        <v>12</v>
      </c>
      <c r="B2" s="47"/>
      <c r="C2" s="47"/>
      <c r="D2" s="47"/>
      <c r="E2" s="47"/>
    </row>
    <row r="3" spans="1:5" x14ac:dyDescent="0.25">
      <c r="A3" s="46" t="s">
        <v>55</v>
      </c>
      <c r="B3" s="46"/>
      <c r="C3" s="46"/>
      <c r="D3" s="46"/>
      <c r="E3" s="46"/>
    </row>
    <row r="4" spans="1:5" x14ac:dyDescent="0.25">
      <c r="A4" s="29" t="s">
        <v>13</v>
      </c>
      <c r="B4" s="3"/>
      <c r="C4" s="3"/>
      <c r="D4" s="33"/>
      <c r="E4" s="31" t="s">
        <v>56</v>
      </c>
    </row>
    <row r="5" spans="1:5" x14ac:dyDescent="0.25">
      <c r="A5" s="22"/>
      <c r="B5" s="3"/>
      <c r="C5" s="3"/>
      <c r="D5" s="3"/>
      <c r="E5" s="8"/>
    </row>
    <row r="6" spans="1:5" x14ac:dyDescent="0.25">
      <c r="A6" s="48" t="s">
        <v>0</v>
      </c>
      <c r="B6" s="48"/>
      <c r="C6" s="48"/>
      <c r="D6" s="48"/>
      <c r="E6" s="48"/>
    </row>
    <row r="7" spans="1:5" x14ac:dyDescent="0.25">
      <c r="A7" s="44" t="s">
        <v>24</v>
      </c>
      <c r="B7" s="44"/>
      <c r="C7" s="44"/>
      <c r="D7" s="44"/>
      <c r="E7" s="44"/>
    </row>
    <row r="8" spans="1:5" x14ac:dyDescent="0.25">
      <c r="A8" s="50" t="s">
        <v>1</v>
      </c>
      <c r="B8" s="50"/>
      <c r="C8" s="50"/>
      <c r="D8" s="50"/>
      <c r="E8" s="50"/>
    </row>
    <row r="9" spans="1:5" x14ac:dyDescent="0.25">
      <c r="A9" s="48" t="s">
        <v>25</v>
      </c>
      <c r="B9" s="48"/>
      <c r="C9" s="48"/>
      <c r="D9" s="48"/>
      <c r="E9" s="48"/>
    </row>
    <row r="10" spans="1:5" ht="24.75" customHeight="1" x14ac:dyDescent="0.25">
      <c r="A10" s="51" t="s">
        <v>14</v>
      </c>
      <c r="B10" s="51"/>
      <c r="C10" s="51"/>
      <c r="D10" s="51"/>
      <c r="E10" s="51"/>
    </row>
    <row r="11" spans="1:5" ht="28.5" customHeight="1" x14ac:dyDescent="0.25">
      <c r="A11" s="48" t="s">
        <v>26</v>
      </c>
      <c r="B11" s="48"/>
      <c r="C11" s="48"/>
      <c r="D11" s="48"/>
      <c r="E11" s="48"/>
    </row>
    <row r="12" spans="1:5" x14ac:dyDescent="0.25">
      <c r="A12" s="50" t="s">
        <v>15</v>
      </c>
      <c r="B12" s="50"/>
      <c r="C12" s="50"/>
      <c r="D12" s="50"/>
      <c r="E12" s="50"/>
    </row>
    <row r="13" spans="1:5" x14ac:dyDescent="0.25">
      <c r="A13" s="48" t="s">
        <v>22</v>
      </c>
      <c r="B13" s="48"/>
      <c r="C13" s="48"/>
      <c r="D13" s="48"/>
      <c r="E13" s="48"/>
    </row>
    <row r="14" spans="1:5" x14ac:dyDescent="0.25">
      <c r="A14" s="50" t="s">
        <v>2</v>
      </c>
      <c r="B14" s="50"/>
      <c r="C14" s="50"/>
      <c r="D14" s="50"/>
      <c r="E14" s="50"/>
    </row>
    <row r="15" spans="1:5" x14ac:dyDescent="0.25">
      <c r="A15" s="48" t="s">
        <v>52</v>
      </c>
      <c r="B15" s="48"/>
      <c r="C15" s="48"/>
      <c r="D15" s="48"/>
      <c r="E15" s="48"/>
    </row>
    <row r="16" spans="1:5" x14ac:dyDescent="0.25">
      <c r="A16" s="50" t="s">
        <v>16</v>
      </c>
      <c r="B16" s="50"/>
      <c r="C16" s="50"/>
      <c r="D16" s="50"/>
      <c r="E16" s="50"/>
    </row>
    <row r="17" spans="1:7" ht="26.25" customHeight="1" x14ac:dyDescent="0.25">
      <c r="A17" s="48" t="s">
        <v>17</v>
      </c>
      <c r="B17" s="48"/>
      <c r="C17" s="48"/>
      <c r="D17" s="48"/>
      <c r="E17" s="48"/>
    </row>
    <row r="18" spans="1:7" ht="62.25" customHeight="1" x14ac:dyDescent="0.25">
      <c r="A18" s="48" t="s">
        <v>27</v>
      </c>
      <c r="B18" s="48"/>
      <c r="C18" s="48"/>
      <c r="D18" s="48"/>
      <c r="E18" s="48"/>
    </row>
    <row r="19" spans="1:7" ht="31.5" customHeight="1" x14ac:dyDescent="0.25">
      <c r="A19" s="49" t="s">
        <v>28</v>
      </c>
      <c r="B19" s="49"/>
      <c r="C19" s="49"/>
      <c r="D19" s="49"/>
      <c r="E19" s="49"/>
    </row>
    <row r="20" spans="1:7" x14ac:dyDescent="0.25">
      <c r="A20" s="49"/>
      <c r="B20" s="49"/>
      <c r="C20" s="49"/>
      <c r="D20" s="49"/>
      <c r="E20" s="49"/>
      <c r="F20" s="1">
        <f>4325.3+63.5</f>
        <v>4388.8</v>
      </c>
      <c r="G20" s="1">
        <v>3</v>
      </c>
    </row>
    <row r="21" spans="1:7" ht="135" x14ac:dyDescent="0.25">
      <c r="A21" s="2" t="s">
        <v>7</v>
      </c>
      <c r="B21" s="2" t="s">
        <v>10</v>
      </c>
      <c r="C21" s="2" t="s">
        <v>3</v>
      </c>
      <c r="D21" s="2" t="s">
        <v>9</v>
      </c>
      <c r="E21" s="10" t="s">
        <v>8</v>
      </c>
    </row>
    <row r="22" spans="1:7" ht="38.25" x14ac:dyDescent="0.25">
      <c r="A22" s="25" t="s">
        <v>43</v>
      </c>
      <c r="B22" s="5" t="s">
        <v>40</v>
      </c>
      <c r="C22" s="2" t="s">
        <v>4</v>
      </c>
      <c r="D22" s="2">
        <v>15.77</v>
      </c>
      <c r="E22" s="11">
        <f>D22*F20*G20</f>
        <v>207634.12800000003</v>
      </c>
      <c r="G22" s="13"/>
    </row>
    <row r="23" spans="1:7" x14ac:dyDescent="0.25">
      <c r="A23" s="4" t="s">
        <v>41</v>
      </c>
      <c r="B23" s="5" t="s">
        <v>23</v>
      </c>
      <c r="C23" s="2" t="s">
        <v>4</v>
      </c>
      <c r="D23" s="2">
        <v>6.06</v>
      </c>
      <c r="E23" s="11">
        <f>D23*F20*G20</f>
        <v>79788.384000000005</v>
      </c>
      <c r="G23" s="13"/>
    </row>
    <row r="24" spans="1:7" x14ac:dyDescent="0.25">
      <c r="A24" s="4" t="s">
        <v>51</v>
      </c>
      <c r="B24" s="5" t="s">
        <v>30</v>
      </c>
      <c r="C24" s="2" t="s">
        <v>31</v>
      </c>
      <c r="D24" s="2"/>
      <c r="E24" s="11">
        <v>0</v>
      </c>
      <c r="G24" s="13"/>
    </row>
    <row r="25" spans="1:7" x14ac:dyDescent="0.25">
      <c r="A25" s="36" t="s">
        <v>48</v>
      </c>
      <c r="B25" s="5" t="s">
        <v>30</v>
      </c>
      <c r="C25" s="2" t="s">
        <v>31</v>
      </c>
      <c r="D25" s="2"/>
      <c r="E25" s="11">
        <v>13931.39</v>
      </c>
      <c r="G25" s="13"/>
    </row>
    <row r="26" spans="1:7" x14ac:dyDescent="0.25">
      <c r="A26" s="4" t="s">
        <v>50</v>
      </c>
      <c r="B26" s="5" t="s">
        <v>30</v>
      </c>
      <c r="C26" s="2" t="s">
        <v>31</v>
      </c>
      <c r="D26" s="2"/>
      <c r="E26" s="11">
        <v>5488.72</v>
      </c>
      <c r="G26" s="13"/>
    </row>
    <row r="27" spans="1:7" x14ac:dyDescent="0.25">
      <c r="A27" s="4" t="s">
        <v>49</v>
      </c>
      <c r="B27" s="5" t="s">
        <v>30</v>
      </c>
      <c r="C27" s="2" t="s">
        <v>31</v>
      </c>
      <c r="D27" s="2"/>
      <c r="E27" s="11">
        <v>5286.5</v>
      </c>
      <c r="G27" s="13"/>
    </row>
    <row r="28" spans="1:7" x14ac:dyDescent="0.25">
      <c r="A28" s="4" t="s">
        <v>47</v>
      </c>
      <c r="B28" s="5" t="s">
        <v>30</v>
      </c>
      <c r="C28" s="2" t="s">
        <v>31</v>
      </c>
      <c r="D28" s="2"/>
      <c r="E28" s="27">
        <v>2010.55</v>
      </c>
      <c r="G28" s="13"/>
    </row>
    <row r="29" spans="1:7" x14ac:dyDescent="0.25">
      <c r="A29" s="4" t="s">
        <v>29</v>
      </c>
      <c r="B29" s="5" t="s">
        <v>30</v>
      </c>
      <c r="C29" s="2" t="s">
        <v>31</v>
      </c>
      <c r="D29" s="2"/>
      <c r="E29" s="11">
        <v>89.96</v>
      </c>
      <c r="G29" s="13"/>
    </row>
    <row r="30" spans="1:7" s="12" customFormat="1" ht="60" x14ac:dyDescent="0.25">
      <c r="A30" s="34" t="s">
        <v>59</v>
      </c>
      <c r="B30" s="35" t="s">
        <v>60</v>
      </c>
      <c r="C30" s="10" t="s">
        <v>31</v>
      </c>
      <c r="D30" s="10"/>
      <c r="E30" s="27">
        <v>2145</v>
      </c>
    </row>
    <row r="31" spans="1:7" ht="18" customHeight="1" x14ac:dyDescent="0.25">
      <c r="A31" s="37" t="s">
        <v>57</v>
      </c>
      <c r="B31" s="5" t="s">
        <v>58</v>
      </c>
      <c r="C31" s="2" t="s">
        <v>31</v>
      </c>
      <c r="D31" s="2"/>
      <c r="E31" s="11">
        <v>13435</v>
      </c>
      <c r="G31" s="13"/>
    </row>
    <row r="32" spans="1:7" x14ac:dyDescent="0.25">
      <c r="A32" s="4"/>
      <c r="B32" s="5"/>
      <c r="C32" s="2"/>
      <c r="D32" s="2"/>
      <c r="E32" s="11"/>
      <c r="G32" s="13"/>
    </row>
    <row r="33" spans="1:5" s="6" customFormat="1" ht="14.25" x14ac:dyDescent="0.2">
      <c r="A33" s="26" t="s">
        <v>44</v>
      </c>
      <c r="B33" s="5"/>
      <c r="C33" s="14"/>
      <c r="D33" s="14"/>
      <c r="E33" s="15">
        <f>SUM(E22:E32)</f>
        <v>329809.63200000004</v>
      </c>
    </row>
    <row r="34" spans="1:5" s="6" customFormat="1" x14ac:dyDescent="0.2">
      <c r="A34" s="7"/>
      <c r="B34" s="16"/>
      <c r="C34" s="17"/>
      <c r="D34" s="17"/>
      <c r="E34" s="18"/>
    </row>
    <row r="35" spans="1:5" ht="30" customHeight="1" x14ac:dyDescent="0.25">
      <c r="A35" s="53" t="s">
        <v>61</v>
      </c>
      <c r="B35" s="53"/>
      <c r="C35" s="53"/>
      <c r="D35" s="53"/>
      <c r="E35" s="53"/>
    </row>
    <row r="36" spans="1:5" ht="30" customHeight="1" x14ac:dyDescent="0.25">
      <c r="A36" s="48" t="s">
        <v>21</v>
      </c>
      <c r="B36" s="48"/>
      <c r="C36" s="48"/>
      <c r="D36" s="48"/>
      <c r="E36" s="48"/>
    </row>
    <row r="37" spans="1:5" x14ac:dyDescent="0.25">
      <c r="A37" s="48" t="s">
        <v>20</v>
      </c>
      <c r="B37" s="48"/>
      <c r="C37" s="48"/>
      <c r="D37" s="48"/>
      <c r="E37" s="48"/>
    </row>
    <row r="38" spans="1:5" ht="30.75" customHeight="1" x14ac:dyDescent="0.25">
      <c r="A38" s="48" t="s">
        <v>33</v>
      </c>
      <c r="B38" s="48"/>
      <c r="C38" s="48"/>
      <c r="D38" s="48"/>
      <c r="E38" s="48"/>
    </row>
    <row r="39" spans="1:5" x14ac:dyDescent="0.25">
      <c r="A39" s="48" t="s">
        <v>18</v>
      </c>
      <c r="B39" s="48"/>
      <c r="C39" s="48"/>
      <c r="D39" s="48"/>
      <c r="E39" s="48"/>
    </row>
    <row r="40" spans="1:5" x14ac:dyDescent="0.25">
      <c r="A40" s="54" t="s">
        <v>5</v>
      </c>
      <c r="B40" s="54"/>
      <c r="C40" s="54"/>
      <c r="D40" s="54"/>
      <c r="E40" s="54"/>
    </row>
    <row r="41" spans="1:5" x14ac:dyDescent="0.25">
      <c r="A41" s="48" t="s">
        <v>18</v>
      </c>
      <c r="B41" s="48"/>
      <c r="C41" s="48"/>
      <c r="D41" s="48"/>
      <c r="E41" s="48"/>
    </row>
    <row r="42" spans="1:5" x14ac:dyDescent="0.25">
      <c r="A42" s="55" t="s">
        <v>53</v>
      </c>
      <c r="B42" s="55"/>
      <c r="C42" s="55"/>
      <c r="D42" s="55"/>
      <c r="E42" s="55"/>
    </row>
    <row r="43" spans="1:5" x14ac:dyDescent="0.25">
      <c r="B43" s="52" t="s">
        <v>19</v>
      </c>
      <c r="C43" s="52"/>
      <c r="D43" s="52"/>
      <c r="E43" s="19" t="s">
        <v>6</v>
      </c>
    </row>
    <row r="44" spans="1:5" x14ac:dyDescent="0.25">
      <c r="A44" s="22"/>
      <c r="B44" s="22"/>
      <c r="C44" s="22"/>
      <c r="D44" s="22"/>
      <c r="E44" s="9"/>
    </row>
    <row r="45" spans="1:5" x14ac:dyDescent="0.25">
      <c r="A45" s="55" t="s">
        <v>32</v>
      </c>
      <c r="B45" s="55"/>
      <c r="C45" s="55"/>
      <c r="D45" s="55"/>
      <c r="E45" s="55"/>
    </row>
    <row r="46" spans="1:5" x14ac:dyDescent="0.25">
      <c r="B46" s="52" t="s">
        <v>19</v>
      </c>
      <c r="C46" s="52"/>
      <c r="D46" s="52"/>
      <c r="E46" s="19" t="s">
        <v>6</v>
      </c>
    </row>
    <row r="48" spans="1:5" x14ac:dyDescent="0.25">
      <c r="A48" s="1" t="s">
        <v>54</v>
      </c>
    </row>
    <row r="49" spans="1:7" x14ac:dyDescent="0.25">
      <c r="A49" s="6" t="s">
        <v>34</v>
      </c>
      <c r="E49" s="1"/>
    </row>
    <row r="50" spans="1:7" x14ac:dyDescent="0.25">
      <c r="A50" s="6" t="s">
        <v>38</v>
      </c>
      <c r="B50" s="20">
        <v>102431.64</v>
      </c>
      <c r="E50" s="1"/>
    </row>
    <row r="51" spans="1:7" x14ac:dyDescent="0.25">
      <c r="A51" s="30" t="s">
        <v>62</v>
      </c>
      <c r="B51" s="21"/>
      <c r="E51" s="1"/>
    </row>
    <row r="52" spans="1:7" x14ac:dyDescent="0.25">
      <c r="A52" s="1" t="s">
        <v>36</v>
      </c>
      <c r="B52" s="21">
        <v>328992.15000000002</v>
      </c>
      <c r="E52" s="1"/>
      <c r="G52" s="13"/>
    </row>
    <row r="53" spans="1:7" x14ac:dyDescent="0.25">
      <c r="A53" s="1" t="s">
        <v>39</v>
      </c>
      <c r="B53" s="28">
        <v>3317.83</v>
      </c>
      <c r="E53" s="1"/>
    </row>
    <row r="54" spans="1:7" x14ac:dyDescent="0.25">
      <c r="A54" s="1" t="s">
        <v>45</v>
      </c>
      <c r="B54" s="21">
        <f>350*3</f>
        <v>1050</v>
      </c>
      <c r="E54" s="1"/>
    </row>
    <row r="55" spans="1:7" x14ac:dyDescent="0.25">
      <c r="A55" s="1" t="s">
        <v>42</v>
      </c>
      <c r="B55" s="21">
        <f>3*330</f>
        <v>990</v>
      </c>
      <c r="E55" s="1"/>
    </row>
    <row r="56" spans="1:7" x14ac:dyDescent="0.25">
      <c r="A56" s="1" t="s">
        <v>46</v>
      </c>
      <c r="B56" s="21">
        <f>3*300</f>
        <v>900</v>
      </c>
      <c r="E56" s="1"/>
    </row>
    <row r="57" spans="1:7" ht="30" x14ac:dyDescent="0.25">
      <c r="A57" s="30" t="s">
        <v>37</v>
      </c>
      <c r="B57" s="21">
        <f>E33</f>
        <v>329809.63200000004</v>
      </c>
      <c r="E57" s="1"/>
    </row>
    <row r="58" spans="1:7" x14ac:dyDescent="0.25">
      <c r="A58" s="23" t="s">
        <v>35</v>
      </c>
      <c r="B58" s="24">
        <f>B50+B52+B53+B54+B55+B56-B57</f>
        <v>107871.98800000001</v>
      </c>
    </row>
  </sheetData>
  <mergeCells count="29">
    <mergeCell ref="B46:D46"/>
    <mergeCell ref="A20:E20"/>
    <mergeCell ref="A35:E35"/>
    <mergeCell ref="A36:E36"/>
    <mergeCell ref="A37:E37"/>
    <mergeCell ref="A38:E38"/>
    <mergeCell ref="A39:E39"/>
    <mergeCell ref="A40:E40"/>
    <mergeCell ref="A41:E41"/>
    <mergeCell ref="A42:E42"/>
    <mergeCell ref="B43:D43"/>
    <mergeCell ref="A45:E45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view="pageBreakPreview" topLeftCell="A43" zoomScaleSheetLayoutView="100" workbookViewId="0">
      <selection activeCell="A25" sqref="A25:XFD25"/>
    </sheetView>
  </sheetViews>
  <sheetFormatPr defaultColWidth="9.140625" defaultRowHeight="15" x14ac:dyDescent="0.25"/>
  <cols>
    <col min="1" max="1" width="33.28515625" style="1" customWidth="1"/>
    <col min="2" max="2" width="20.28515625" style="1" customWidth="1"/>
    <col min="3" max="3" width="13" style="1" customWidth="1"/>
    <col min="4" max="4" width="16.140625" style="1" customWidth="1"/>
    <col min="5" max="5" width="14.140625" style="12" customWidth="1"/>
    <col min="6" max="6" width="9.140625" style="1"/>
    <col min="7" max="7" width="12.140625" style="1" bestFit="1" customWidth="1"/>
    <col min="8" max="8" width="12.140625" style="1" customWidth="1"/>
    <col min="9" max="16384" width="9.140625" style="1"/>
  </cols>
  <sheetData>
    <row r="1" spans="1:5" x14ac:dyDescent="0.25">
      <c r="A1" s="45" t="s">
        <v>11</v>
      </c>
      <c r="B1" s="45"/>
      <c r="C1" s="45"/>
      <c r="D1" s="45"/>
      <c r="E1" s="45"/>
    </row>
    <row r="2" spans="1:5" ht="29.25" customHeight="1" x14ac:dyDescent="0.25">
      <c r="A2" s="46" t="s">
        <v>12</v>
      </c>
      <c r="B2" s="47"/>
      <c r="C2" s="47"/>
      <c r="D2" s="47"/>
      <c r="E2" s="47"/>
    </row>
    <row r="3" spans="1:5" x14ac:dyDescent="0.25">
      <c r="A3" s="46" t="s">
        <v>63</v>
      </c>
      <c r="B3" s="46"/>
      <c r="C3" s="46"/>
      <c r="D3" s="46"/>
      <c r="E3" s="46"/>
    </row>
    <row r="4" spans="1:5" x14ac:dyDescent="0.25">
      <c r="A4" s="29" t="s">
        <v>13</v>
      </c>
      <c r="B4" s="3"/>
      <c r="C4" s="3"/>
      <c r="D4" s="33"/>
      <c r="E4" s="31" t="s">
        <v>64</v>
      </c>
    </row>
    <row r="5" spans="1:5" x14ac:dyDescent="0.25">
      <c r="A5" s="22"/>
      <c r="B5" s="3"/>
      <c r="C5" s="3"/>
      <c r="D5" s="3"/>
      <c r="E5" s="8"/>
    </row>
    <row r="6" spans="1:5" x14ac:dyDescent="0.25">
      <c r="A6" s="48" t="s">
        <v>0</v>
      </c>
      <c r="B6" s="48"/>
      <c r="C6" s="48"/>
      <c r="D6" s="48"/>
      <c r="E6" s="48"/>
    </row>
    <row r="7" spans="1:5" x14ac:dyDescent="0.25">
      <c r="A7" s="44" t="s">
        <v>24</v>
      </c>
      <c r="B7" s="44"/>
      <c r="C7" s="44"/>
      <c r="D7" s="44"/>
      <c r="E7" s="44"/>
    </row>
    <row r="8" spans="1:5" x14ac:dyDescent="0.25">
      <c r="A8" s="50" t="s">
        <v>1</v>
      </c>
      <c r="B8" s="50"/>
      <c r="C8" s="50"/>
      <c r="D8" s="50"/>
      <c r="E8" s="50"/>
    </row>
    <row r="9" spans="1:5" x14ac:dyDescent="0.25">
      <c r="A9" s="48" t="s">
        <v>25</v>
      </c>
      <c r="B9" s="48"/>
      <c r="C9" s="48"/>
      <c r="D9" s="48"/>
      <c r="E9" s="48"/>
    </row>
    <row r="10" spans="1:5" ht="24.75" customHeight="1" x14ac:dyDescent="0.25">
      <c r="A10" s="51" t="s">
        <v>14</v>
      </c>
      <c r="B10" s="51"/>
      <c r="C10" s="51"/>
      <c r="D10" s="51"/>
      <c r="E10" s="51"/>
    </row>
    <row r="11" spans="1:5" ht="28.5" customHeight="1" x14ac:dyDescent="0.25">
      <c r="A11" s="48" t="s">
        <v>26</v>
      </c>
      <c r="B11" s="48"/>
      <c r="C11" s="48"/>
      <c r="D11" s="48"/>
      <c r="E11" s="48"/>
    </row>
    <row r="12" spans="1:5" x14ac:dyDescent="0.25">
      <c r="A12" s="50" t="s">
        <v>15</v>
      </c>
      <c r="B12" s="50"/>
      <c r="C12" s="50"/>
      <c r="D12" s="50"/>
      <c r="E12" s="50"/>
    </row>
    <row r="13" spans="1:5" x14ac:dyDescent="0.25">
      <c r="A13" s="48" t="s">
        <v>22</v>
      </c>
      <c r="B13" s="48"/>
      <c r="C13" s="48"/>
      <c r="D13" s="48"/>
      <c r="E13" s="48"/>
    </row>
    <row r="14" spans="1:5" x14ac:dyDescent="0.25">
      <c r="A14" s="50" t="s">
        <v>2</v>
      </c>
      <c r="B14" s="50"/>
      <c r="C14" s="50"/>
      <c r="D14" s="50"/>
      <c r="E14" s="50"/>
    </row>
    <row r="15" spans="1:5" x14ac:dyDescent="0.25">
      <c r="A15" s="48" t="s">
        <v>52</v>
      </c>
      <c r="B15" s="48"/>
      <c r="C15" s="48"/>
      <c r="D15" s="48"/>
      <c r="E15" s="48"/>
    </row>
    <row r="16" spans="1:5" x14ac:dyDescent="0.25">
      <c r="A16" s="50" t="s">
        <v>16</v>
      </c>
      <c r="B16" s="50"/>
      <c r="C16" s="50"/>
      <c r="D16" s="50"/>
      <c r="E16" s="50"/>
    </row>
    <row r="17" spans="1:7" ht="26.25" customHeight="1" x14ac:dyDescent="0.25">
      <c r="A17" s="48" t="s">
        <v>17</v>
      </c>
      <c r="B17" s="48"/>
      <c r="C17" s="48"/>
      <c r="D17" s="48"/>
      <c r="E17" s="48"/>
    </row>
    <row r="18" spans="1:7" ht="62.25" customHeight="1" x14ac:dyDescent="0.25">
      <c r="A18" s="48" t="s">
        <v>27</v>
      </c>
      <c r="B18" s="48"/>
      <c r="C18" s="48"/>
      <c r="D18" s="48"/>
      <c r="E18" s="48"/>
    </row>
    <row r="19" spans="1:7" ht="31.5" customHeight="1" x14ac:dyDescent="0.25">
      <c r="A19" s="49" t="s">
        <v>28</v>
      </c>
      <c r="B19" s="49"/>
      <c r="C19" s="49"/>
      <c r="D19" s="49"/>
      <c r="E19" s="49"/>
    </row>
    <row r="20" spans="1:7" x14ac:dyDescent="0.25">
      <c r="A20" s="49"/>
      <c r="B20" s="49"/>
      <c r="C20" s="49"/>
      <c r="D20" s="49"/>
      <c r="E20" s="49"/>
      <c r="F20" s="1">
        <f>4325.3+63.5</f>
        <v>4388.8</v>
      </c>
      <c r="G20" s="1">
        <v>3</v>
      </c>
    </row>
    <row r="21" spans="1:7" ht="135" x14ac:dyDescent="0.25">
      <c r="A21" s="2" t="s">
        <v>7</v>
      </c>
      <c r="B21" s="2" t="s">
        <v>10</v>
      </c>
      <c r="C21" s="2" t="s">
        <v>3</v>
      </c>
      <c r="D21" s="2" t="s">
        <v>9</v>
      </c>
      <c r="E21" s="10" t="s">
        <v>8</v>
      </c>
    </row>
    <row r="22" spans="1:7" ht="38.25" x14ac:dyDescent="0.25">
      <c r="A22" s="25" t="s">
        <v>43</v>
      </c>
      <c r="B22" s="5" t="s">
        <v>40</v>
      </c>
      <c r="C22" s="2" t="s">
        <v>4</v>
      </c>
      <c r="D22" s="2">
        <v>15.77</v>
      </c>
      <c r="E22" s="11">
        <f>D22*F20*G20</f>
        <v>207634.12800000003</v>
      </c>
      <c r="G22" s="13"/>
    </row>
    <row r="23" spans="1:7" x14ac:dyDescent="0.25">
      <c r="A23" s="4" t="s">
        <v>41</v>
      </c>
      <c r="B23" s="5" t="s">
        <v>23</v>
      </c>
      <c r="C23" s="2" t="s">
        <v>4</v>
      </c>
      <c r="D23" s="2">
        <v>6.06</v>
      </c>
      <c r="E23" s="11">
        <f>D23*F20*G20</f>
        <v>79788.384000000005</v>
      </c>
      <c r="G23" s="13"/>
    </row>
    <row r="24" spans="1:7" x14ac:dyDescent="0.25">
      <c r="A24" s="4" t="s">
        <v>51</v>
      </c>
      <c r="B24" s="5" t="s">
        <v>65</v>
      </c>
      <c r="C24" s="2" t="s">
        <v>31</v>
      </c>
      <c r="D24" s="2"/>
      <c r="E24" s="11">
        <v>0</v>
      </c>
      <c r="G24" s="13"/>
    </row>
    <row r="25" spans="1:7" x14ac:dyDescent="0.25">
      <c r="A25" s="36" t="s">
        <v>48</v>
      </c>
      <c r="B25" s="5" t="s">
        <v>65</v>
      </c>
      <c r="C25" s="2" t="s">
        <v>31</v>
      </c>
      <c r="D25" s="2"/>
      <c r="E25" s="11">
        <v>4024.62</v>
      </c>
      <c r="G25" s="13"/>
    </row>
    <row r="26" spans="1:7" x14ac:dyDescent="0.25">
      <c r="A26" s="4" t="s">
        <v>50</v>
      </c>
      <c r="B26" s="5" t="s">
        <v>65</v>
      </c>
      <c r="C26" s="2" t="s">
        <v>31</v>
      </c>
      <c r="D26" s="2"/>
      <c r="E26" s="11">
        <v>6534.95</v>
      </c>
      <c r="G26" s="13"/>
    </row>
    <row r="27" spans="1:7" x14ac:dyDescent="0.25">
      <c r="A27" s="4" t="s">
        <v>49</v>
      </c>
      <c r="B27" s="5" t="s">
        <v>65</v>
      </c>
      <c r="C27" s="2" t="s">
        <v>31</v>
      </c>
      <c r="D27" s="2"/>
      <c r="E27" s="11">
        <v>5499.9</v>
      </c>
      <c r="G27" s="13"/>
    </row>
    <row r="28" spans="1:7" x14ac:dyDescent="0.25">
      <c r="A28" s="4" t="s">
        <v>47</v>
      </c>
      <c r="B28" s="5" t="s">
        <v>65</v>
      </c>
      <c r="C28" s="2" t="s">
        <v>31</v>
      </c>
      <c r="D28" s="2"/>
      <c r="E28" s="11">
        <v>4174.21</v>
      </c>
      <c r="G28" s="13"/>
    </row>
    <row r="29" spans="1:7" x14ac:dyDescent="0.25">
      <c r="A29" s="4" t="s">
        <v>29</v>
      </c>
      <c r="B29" s="5" t="s">
        <v>65</v>
      </c>
      <c r="C29" s="2" t="s">
        <v>31</v>
      </c>
      <c r="D29" s="2"/>
      <c r="E29" s="11">
        <v>11824.74</v>
      </c>
      <c r="G29" s="13"/>
    </row>
    <row r="30" spans="1:7" s="12" customFormat="1" x14ac:dyDescent="0.25">
      <c r="A30" s="34" t="s">
        <v>66</v>
      </c>
      <c r="B30" s="35" t="s">
        <v>65</v>
      </c>
      <c r="C30" s="10" t="s">
        <v>31</v>
      </c>
      <c r="D30" s="10"/>
      <c r="E30" s="11">
        <v>6700</v>
      </c>
    </row>
    <row r="31" spans="1:7" ht="30" x14ac:dyDescent="0.25">
      <c r="A31" s="39" t="s">
        <v>67</v>
      </c>
      <c r="B31" s="5" t="s">
        <v>68</v>
      </c>
      <c r="C31" s="2" t="s">
        <v>69</v>
      </c>
      <c r="D31" s="2">
        <v>3</v>
      </c>
      <c r="E31" s="11">
        <f>D31*260.07</f>
        <v>780.21</v>
      </c>
      <c r="G31" s="13"/>
    </row>
    <row r="32" spans="1:7" x14ac:dyDescent="0.25">
      <c r="A32" s="4"/>
      <c r="B32" s="5"/>
      <c r="C32" s="2"/>
      <c r="D32" s="2"/>
      <c r="E32" s="11"/>
      <c r="G32" s="13"/>
    </row>
    <row r="33" spans="1:5" s="6" customFormat="1" ht="14.25" x14ac:dyDescent="0.2">
      <c r="A33" s="26" t="s">
        <v>44</v>
      </c>
      <c r="B33" s="5"/>
      <c r="C33" s="14"/>
      <c r="D33" s="14"/>
      <c r="E33" s="15">
        <f>SUM(E22:E32)</f>
        <v>326961.14200000011</v>
      </c>
    </row>
    <row r="34" spans="1:5" s="6" customFormat="1" x14ac:dyDescent="0.2">
      <c r="A34" s="7"/>
      <c r="B34" s="16"/>
      <c r="C34" s="17"/>
      <c r="D34" s="17"/>
      <c r="E34" s="18"/>
    </row>
    <row r="35" spans="1:5" ht="30" customHeight="1" x14ac:dyDescent="0.25">
      <c r="A35" s="53" t="s">
        <v>70</v>
      </c>
      <c r="B35" s="53"/>
      <c r="C35" s="53"/>
      <c r="D35" s="53"/>
      <c r="E35" s="53"/>
    </row>
    <row r="36" spans="1:5" ht="30" customHeight="1" x14ac:dyDescent="0.25">
      <c r="A36" s="48" t="s">
        <v>21</v>
      </c>
      <c r="B36" s="48"/>
      <c r="C36" s="48"/>
      <c r="D36" s="48"/>
      <c r="E36" s="48"/>
    </row>
    <row r="37" spans="1:5" x14ac:dyDescent="0.25">
      <c r="A37" s="48" t="s">
        <v>20</v>
      </c>
      <c r="B37" s="48"/>
      <c r="C37" s="48"/>
      <c r="D37" s="48"/>
      <c r="E37" s="48"/>
    </row>
    <row r="38" spans="1:5" ht="30.75" customHeight="1" x14ac:dyDescent="0.25">
      <c r="A38" s="48" t="s">
        <v>33</v>
      </c>
      <c r="B38" s="48"/>
      <c r="C38" s="48"/>
      <c r="D38" s="48"/>
      <c r="E38" s="48"/>
    </row>
    <row r="39" spans="1:5" x14ac:dyDescent="0.25">
      <c r="A39" s="48" t="s">
        <v>18</v>
      </c>
      <c r="B39" s="48"/>
      <c r="C39" s="48"/>
      <c r="D39" s="48"/>
      <c r="E39" s="48"/>
    </row>
    <row r="40" spans="1:5" x14ac:dyDescent="0.25">
      <c r="A40" s="54" t="s">
        <v>5</v>
      </c>
      <c r="B40" s="54"/>
      <c r="C40" s="54"/>
      <c r="D40" s="54"/>
      <c r="E40" s="54"/>
    </row>
    <row r="41" spans="1:5" x14ac:dyDescent="0.25">
      <c r="A41" s="48" t="s">
        <v>18</v>
      </c>
      <c r="B41" s="48"/>
      <c r="C41" s="48"/>
      <c r="D41" s="48"/>
      <c r="E41" s="48"/>
    </row>
    <row r="42" spans="1:5" x14ac:dyDescent="0.25">
      <c r="A42" s="55" t="s">
        <v>53</v>
      </c>
      <c r="B42" s="55"/>
      <c r="C42" s="55"/>
      <c r="D42" s="55"/>
      <c r="E42" s="55"/>
    </row>
    <row r="43" spans="1:5" x14ac:dyDescent="0.25">
      <c r="B43" s="52" t="s">
        <v>19</v>
      </c>
      <c r="C43" s="52"/>
      <c r="D43" s="52"/>
      <c r="E43" s="19" t="s">
        <v>6</v>
      </c>
    </row>
    <row r="44" spans="1:5" x14ac:dyDescent="0.25">
      <c r="A44" s="22"/>
      <c r="B44" s="22"/>
      <c r="C44" s="22"/>
      <c r="D44" s="22"/>
      <c r="E44" s="9"/>
    </row>
    <row r="45" spans="1:5" x14ac:dyDescent="0.25">
      <c r="A45" s="55" t="s">
        <v>32</v>
      </c>
      <c r="B45" s="55"/>
      <c r="C45" s="55"/>
      <c r="D45" s="55"/>
      <c r="E45" s="55"/>
    </row>
    <row r="46" spans="1:5" x14ac:dyDescent="0.25">
      <c r="B46" s="52" t="s">
        <v>19</v>
      </c>
      <c r="C46" s="52"/>
      <c r="D46" s="52"/>
      <c r="E46" s="19" t="s">
        <v>6</v>
      </c>
    </row>
    <row r="48" spans="1:5" x14ac:dyDescent="0.25">
      <c r="A48" s="1" t="s">
        <v>54</v>
      </c>
    </row>
    <row r="49" spans="1:7" x14ac:dyDescent="0.25">
      <c r="A49" s="6" t="s">
        <v>34</v>
      </c>
      <c r="E49" s="1"/>
    </row>
    <row r="50" spans="1:7" x14ac:dyDescent="0.25">
      <c r="A50" s="6" t="s">
        <v>38</v>
      </c>
      <c r="B50" s="20">
        <f>'1кв'!B58</f>
        <v>107871.98800000001</v>
      </c>
      <c r="E50" s="1"/>
    </row>
    <row r="51" spans="1:7" x14ac:dyDescent="0.25">
      <c r="A51" s="32" t="s">
        <v>71</v>
      </c>
      <c r="B51" s="21"/>
      <c r="E51" s="1"/>
    </row>
    <row r="52" spans="1:7" x14ac:dyDescent="0.25">
      <c r="A52" s="1" t="s">
        <v>36</v>
      </c>
      <c r="B52" s="21">
        <v>319708.90000000002</v>
      </c>
      <c r="E52" s="1"/>
      <c r="G52" s="13"/>
    </row>
    <row r="53" spans="1:7" x14ac:dyDescent="0.25">
      <c r="A53" s="1" t="s">
        <v>39</v>
      </c>
      <c r="B53" s="28">
        <v>3205.12</v>
      </c>
      <c r="E53" s="1"/>
    </row>
    <row r="54" spans="1:7" x14ac:dyDescent="0.25">
      <c r="A54" s="1" t="s">
        <v>45</v>
      </c>
      <c r="B54" s="21">
        <f>350*3</f>
        <v>1050</v>
      </c>
      <c r="E54" s="1"/>
    </row>
    <row r="55" spans="1:7" x14ac:dyDescent="0.25">
      <c r="A55" s="1" t="s">
        <v>42</v>
      </c>
      <c r="B55" s="21">
        <f>3*330</f>
        <v>990</v>
      </c>
      <c r="E55" s="1"/>
    </row>
    <row r="56" spans="1:7" x14ac:dyDescent="0.25">
      <c r="A56" s="1" t="s">
        <v>46</v>
      </c>
      <c r="B56" s="21">
        <f>3*300</f>
        <v>900</v>
      </c>
      <c r="E56" s="1"/>
    </row>
    <row r="57" spans="1:7" ht="30" x14ac:dyDescent="0.25">
      <c r="A57" s="32" t="s">
        <v>37</v>
      </c>
      <c r="B57" s="21">
        <f>E33</f>
        <v>326961.14200000011</v>
      </c>
      <c r="E57" s="1"/>
    </row>
    <row r="58" spans="1:7" x14ac:dyDescent="0.25">
      <c r="A58" s="23" t="s">
        <v>35</v>
      </c>
      <c r="B58" s="24">
        <f>B50+B52+B53+B54+B55+B56-B57</f>
        <v>106764.86599999992</v>
      </c>
    </row>
  </sheetData>
  <mergeCells count="29">
    <mergeCell ref="A41:E41"/>
    <mergeCell ref="A42:E42"/>
    <mergeCell ref="B43:D43"/>
    <mergeCell ref="A45:E45"/>
    <mergeCell ref="B46:D46"/>
    <mergeCell ref="A40:E40"/>
    <mergeCell ref="A15:E15"/>
    <mergeCell ref="A16:E16"/>
    <mergeCell ref="A17:E17"/>
    <mergeCell ref="A18:E18"/>
    <mergeCell ref="A19:E19"/>
    <mergeCell ref="A20:E20"/>
    <mergeCell ref="A35:E35"/>
    <mergeCell ref="A36:E36"/>
    <mergeCell ref="A37:E37"/>
    <mergeCell ref="A38:E38"/>
    <mergeCell ref="A39:E39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view="pageBreakPreview" topLeftCell="A43" zoomScaleSheetLayoutView="100" workbookViewId="0">
      <selection activeCell="A25" sqref="A25:XFD25"/>
    </sheetView>
  </sheetViews>
  <sheetFormatPr defaultColWidth="9.140625" defaultRowHeight="15" x14ac:dyDescent="0.25"/>
  <cols>
    <col min="1" max="1" width="33.28515625" style="1" customWidth="1"/>
    <col min="2" max="2" width="20.28515625" style="1" customWidth="1"/>
    <col min="3" max="3" width="13" style="1" customWidth="1"/>
    <col min="4" max="4" width="16.140625" style="1" customWidth="1"/>
    <col min="5" max="5" width="14.140625" style="12" customWidth="1"/>
    <col min="6" max="6" width="9.140625" style="1"/>
    <col min="7" max="7" width="12.140625" style="1" bestFit="1" customWidth="1"/>
    <col min="8" max="8" width="12.140625" style="1" customWidth="1"/>
    <col min="9" max="16384" width="9.140625" style="1"/>
  </cols>
  <sheetData>
    <row r="1" spans="1:5" x14ac:dyDescent="0.25">
      <c r="A1" s="45" t="s">
        <v>11</v>
      </c>
      <c r="B1" s="45"/>
      <c r="C1" s="45"/>
      <c r="D1" s="45"/>
      <c r="E1" s="45"/>
    </row>
    <row r="2" spans="1:5" ht="29.25" customHeight="1" x14ac:dyDescent="0.25">
      <c r="A2" s="46" t="s">
        <v>12</v>
      </c>
      <c r="B2" s="47"/>
      <c r="C2" s="47"/>
      <c r="D2" s="47"/>
      <c r="E2" s="47"/>
    </row>
    <row r="3" spans="1:5" x14ac:dyDescent="0.25">
      <c r="A3" s="46" t="s">
        <v>72</v>
      </c>
      <c r="B3" s="46"/>
      <c r="C3" s="46"/>
      <c r="D3" s="46"/>
      <c r="E3" s="46"/>
    </row>
    <row r="4" spans="1:5" x14ac:dyDescent="0.25">
      <c r="A4" s="29" t="s">
        <v>13</v>
      </c>
      <c r="B4" s="3"/>
      <c r="C4" s="3"/>
      <c r="D4" s="33"/>
      <c r="E4" s="31" t="s">
        <v>73</v>
      </c>
    </row>
    <row r="5" spans="1:5" x14ac:dyDescent="0.25">
      <c r="A5" s="22"/>
      <c r="B5" s="3"/>
      <c r="C5" s="3"/>
      <c r="D5" s="3"/>
      <c r="E5" s="8"/>
    </row>
    <row r="6" spans="1:5" x14ac:dyDescent="0.25">
      <c r="A6" s="48" t="s">
        <v>0</v>
      </c>
      <c r="B6" s="48"/>
      <c r="C6" s="48"/>
      <c r="D6" s="48"/>
      <c r="E6" s="48"/>
    </row>
    <row r="7" spans="1:5" x14ac:dyDescent="0.25">
      <c r="A7" s="44" t="s">
        <v>24</v>
      </c>
      <c r="B7" s="44"/>
      <c r="C7" s="44"/>
      <c r="D7" s="44"/>
      <c r="E7" s="44"/>
    </row>
    <row r="8" spans="1:5" x14ac:dyDescent="0.25">
      <c r="A8" s="50" t="s">
        <v>1</v>
      </c>
      <c r="B8" s="50"/>
      <c r="C8" s="50"/>
      <c r="D8" s="50"/>
      <c r="E8" s="50"/>
    </row>
    <row r="9" spans="1:5" x14ac:dyDescent="0.25">
      <c r="A9" s="48" t="s">
        <v>25</v>
      </c>
      <c r="B9" s="48"/>
      <c r="C9" s="48"/>
      <c r="D9" s="48"/>
      <c r="E9" s="48"/>
    </row>
    <row r="10" spans="1:5" ht="24.75" customHeight="1" x14ac:dyDescent="0.25">
      <c r="A10" s="51" t="s">
        <v>14</v>
      </c>
      <c r="B10" s="51"/>
      <c r="C10" s="51"/>
      <c r="D10" s="51"/>
      <c r="E10" s="51"/>
    </row>
    <row r="11" spans="1:5" ht="28.5" customHeight="1" x14ac:dyDescent="0.25">
      <c r="A11" s="48" t="s">
        <v>26</v>
      </c>
      <c r="B11" s="48"/>
      <c r="C11" s="48"/>
      <c r="D11" s="48"/>
      <c r="E11" s="48"/>
    </row>
    <row r="12" spans="1:5" x14ac:dyDescent="0.25">
      <c r="A12" s="50" t="s">
        <v>15</v>
      </c>
      <c r="B12" s="50"/>
      <c r="C12" s="50"/>
      <c r="D12" s="50"/>
      <c r="E12" s="50"/>
    </row>
    <row r="13" spans="1:5" x14ac:dyDescent="0.25">
      <c r="A13" s="48" t="s">
        <v>22</v>
      </c>
      <c r="B13" s="48"/>
      <c r="C13" s="48"/>
      <c r="D13" s="48"/>
      <c r="E13" s="48"/>
    </row>
    <row r="14" spans="1:5" x14ac:dyDescent="0.25">
      <c r="A14" s="50" t="s">
        <v>2</v>
      </c>
      <c r="B14" s="50"/>
      <c r="C14" s="50"/>
      <c r="D14" s="50"/>
      <c r="E14" s="50"/>
    </row>
    <row r="15" spans="1:5" x14ac:dyDescent="0.25">
      <c r="A15" s="48" t="s">
        <v>52</v>
      </c>
      <c r="B15" s="48"/>
      <c r="C15" s="48"/>
      <c r="D15" s="48"/>
      <c r="E15" s="48"/>
    </row>
    <row r="16" spans="1:5" x14ac:dyDescent="0.25">
      <c r="A16" s="50" t="s">
        <v>16</v>
      </c>
      <c r="B16" s="50"/>
      <c r="C16" s="50"/>
      <c r="D16" s="50"/>
      <c r="E16" s="50"/>
    </row>
    <row r="17" spans="1:7" ht="26.25" customHeight="1" x14ac:dyDescent="0.25">
      <c r="A17" s="48" t="s">
        <v>17</v>
      </c>
      <c r="B17" s="48"/>
      <c r="C17" s="48"/>
      <c r="D17" s="48"/>
      <c r="E17" s="48"/>
    </row>
    <row r="18" spans="1:7" ht="62.25" customHeight="1" x14ac:dyDescent="0.25">
      <c r="A18" s="48" t="s">
        <v>27</v>
      </c>
      <c r="B18" s="48"/>
      <c r="C18" s="48"/>
      <c r="D18" s="48"/>
      <c r="E18" s="48"/>
    </row>
    <row r="19" spans="1:7" ht="31.5" customHeight="1" x14ac:dyDescent="0.25">
      <c r="A19" s="49" t="s">
        <v>28</v>
      </c>
      <c r="B19" s="49"/>
      <c r="C19" s="49"/>
      <c r="D19" s="49"/>
      <c r="E19" s="49"/>
    </row>
    <row r="20" spans="1:7" x14ac:dyDescent="0.25">
      <c r="A20" s="49"/>
      <c r="B20" s="49"/>
      <c r="C20" s="49"/>
      <c r="D20" s="49"/>
      <c r="E20" s="49"/>
      <c r="F20" s="1">
        <f>4325.3+63.5</f>
        <v>4388.8</v>
      </c>
      <c r="G20" s="1">
        <v>3</v>
      </c>
    </row>
    <row r="21" spans="1:7" ht="135" x14ac:dyDescent="0.25">
      <c r="A21" s="2" t="s">
        <v>7</v>
      </c>
      <c r="B21" s="2" t="s">
        <v>10</v>
      </c>
      <c r="C21" s="2" t="s">
        <v>3</v>
      </c>
      <c r="D21" s="2" t="s">
        <v>9</v>
      </c>
      <c r="E21" s="10" t="s">
        <v>8</v>
      </c>
    </row>
    <row r="22" spans="1:7" ht="38.25" x14ac:dyDescent="0.25">
      <c r="A22" s="25" t="s">
        <v>43</v>
      </c>
      <c r="B22" s="5" t="s">
        <v>40</v>
      </c>
      <c r="C22" s="2" t="s">
        <v>4</v>
      </c>
      <c r="D22" s="2">
        <v>17.309999999999999</v>
      </c>
      <c r="E22" s="11">
        <f>D22*F20*G20</f>
        <v>227910.38399999999</v>
      </c>
      <c r="G22" s="13"/>
    </row>
    <row r="23" spans="1:7" x14ac:dyDescent="0.25">
      <c r="A23" s="4" t="s">
        <v>41</v>
      </c>
      <c r="B23" s="5" t="s">
        <v>23</v>
      </c>
      <c r="C23" s="2" t="s">
        <v>4</v>
      </c>
      <c r="D23" s="2">
        <v>6.51</v>
      </c>
      <c r="E23" s="11">
        <f>D23*F20*G20</f>
        <v>85713.263999999996</v>
      </c>
      <c r="G23" s="13"/>
    </row>
    <row r="24" spans="1:7" x14ac:dyDescent="0.25">
      <c r="A24" s="4" t="s">
        <v>51</v>
      </c>
      <c r="B24" s="5" t="s">
        <v>74</v>
      </c>
      <c r="C24" s="2" t="s">
        <v>31</v>
      </c>
      <c r="D24" s="2"/>
      <c r="E24" s="11">
        <v>0</v>
      </c>
      <c r="G24" s="13"/>
    </row>
    <row r="25" spans="1:7" x14ac:dyDescent="0.25">
      <c r="A25" s="36" t="s">
        <v>48</v>
      </c>
      <c r="B25" s="5" t="s">
        <v>74</v>
      </c>
      <c r="C25" s="2" t="s">
        <v>31</v>
      </c>
      <c r="D25" s="2"/>
      <c r="E25" s="11">
        <v>8791.1</v>
      </c>
      <c r="G25" s="13"/>
    </row>
    <row r="26" spans="1:7" x14ac:dyDescent="0.25">
      <c r="A26" s="4" t="s">
        <v>50</v>
      </c>
      <c r="B26" s="5" t="s">
        <v>74</v>
      </c>
      <c r="C26" s="2" t="s">
        <v>31</v>
      </c>
      <c r="D26" s="2"/>
      <c r="E26" s="11">
        <v>6943.39</v>
      </c>
      <c r="G26" s="13"/>
    </row>
    <row r="27" spans="1:7" x14ac:dyDescent="0.25">
      <c r="A27" s="4" t="s">
        <v>49</v>
      </c>
      <c r="B27" s="5" t="s">
        <v>74</v>
      </c>
      <c r="C27" s="2" t="s">
        <v>31</v>
      </c>
      <c r="D27" s="2"/>
      <c r="E27" s="11">
        <v>5259.46</v>
      </c>
      <c r="G27" s="13"/>
    </row>
    <row r="28" spans="1:7" x14ac:dyDescent="0.25">
      <c r="A28" s="4" t="s">
        <v>47</v>
      </c>
      <c r="B28" s="5" t="s">
        <v>74</v>
      </c>
      <c r="C28" s="2" t="s">
        <v>31</v>
      </c>
      <c r="D28" s="2"/>
      <c r="E28" s="11">
        <v>3761.04</v>
      </c>
      <c r="G28" s="13"/>
    </row>
    <row r="29" spans="1:7" x14ac:dyDescent="0.25">
      <c r="A29" s="4" t="s">
        <v>29</v>
      </c>
      <c r="B29" s="5" t="s">
        <v>74</v>
      </c>
      <c r="C29" s="2" t="s">
        <v>31</v>
      </c>
      <c r="D29" s="2"/>
      <c r="E29" s="11">
        <v>181.29</v>
      </c>
      <c r="G29" s="13"/>
    </row>
    <row r="30" spans="1:7" s="12" customFormat="1" ht="30" x14ac:dyDescent="0.25">
      <c r="A30" s="34" t="s">
        <v>80</v>
      </c>
      <c r="B30" s="35" t="s">
        <v>77</v>
      </c>
      <c r="C30" s="2" t="s">
        <v>31</v>
      </c>
      <c r="D30" s="10"/>
      <c r="E30" s="11">
        <v>24534.5</v>
      </c>
    </row>
    <row r="31" spans="1:7" ht="30" x14ac:dyDescent="0.25">
      <c r="A31" s="4" t="s">
        <v>78</v>
      </c>
      <c r="B31" s="5" t="s">
        <v>77</v>
      </c>
      <c r="C31" s="2" t="s">
        <v>31</v>
      </c>
      <c r="D31" s="2"/>
      <c r="E31" s="11">
        <v>5762.94</v>
      </c>
      <c r="G31" s="13"/>
    </row>
    <row r="32" spans="1:7" x14ac:dyDescent="0.25">
      <c r="A32" s="4" t="s">
        <v>75</v>
      </c>
      <c r="B32" s="5" t="s">
        <v>77</v>
      </c>
      <c r="C32" s="2" t="s">
        <v>31</v>
      </c>
      <c r="D32" s="2"/>
      <c r="E32" s="11">
        <v>2786.5</v>
      </c>
      <c r="G32" s="13"/>
    </row>
    <row r="33" spans="1:7" ht="30" x14ac:dyDescent="0.25">
      <c r="A33" s="4" t="s">
        <v>79</v>
      </c>
      <c r="B33" s="5" t="s">
        <v>77</v>
      </c>
      <c r="C33" s="2" t="s">
        <v>31</v>
      </c>
      <c r="D33" s="2"/>
      <c r="E33" s="11">
        <v>10358.799999999999</v>
      </c>
      <c r="G33" s="13"/>
    </row>
    <row r="34" spans="1:7" ht="30" x14ac:dyDescent="0.25">
      <c r="A34" s="4" t="s">
        <v>76</v>
      </c>
      <c r="B34" s="5" t="s">
        <v>77</v>
      </c>
      <c r="C34" s="2" t="s">
        <v>31</v>
      </c>
      <c r="D34" s="2"/>
      <c r="E34" s="11">
        <v>6154.35</v>
      </c>
      <c r="G34" s="13"/>
    </row>
    <row r="35" spans="1:7" x14ac:dyDescent="0.25">
      <c r="A35" s="4"/>
      <c r="B35" s="5"/>
      <c r="C35" s="2"/>
      <c r="D35" s="2"/>
      <c r="E35" s="11"/>
      <c r="G35" s="13"/>
    </row>
    <row r="36" spans="1:7" s="6" customFormat="1" ht="14.25" x14ac:dyDescent="0.2">
      <c r="A36" s="26" t="s">
        <v>44</v>
      </c>
      <c r="B36" s="5"/>
      <c r="C36" s="14"/>
      <c r="D36" s="14"/>
      <c r="E36" s="15">
        <f>SUM(E22:E35)</f>
        <v>388157.01799999992</v>
      </c>
    </row>
    <row r="37" spans="1:7" s="6" customFormat="1" x14ac:dyDescent="0.2">
      <c r="A37" s="7"/>
      <c r="B37" s="16"/>
      <c r="C37" s="17"/>
      <c r="D37" s="17"/>
      <c r="E37" s="18"/>
    </row>
    <row r="38" spans="1:7" ht="30" customHeight="1" x14ac:dyDescent="0.25">
      <c r="A38" s="53" t="s">
        <v>81</v>
      </c>
      <c r="B38" s="53"/>
      <c r="C38" s="53"/>
      <c r="D38" s="53"/>
      <c r="E38" s="53"/>
    </row>
    <row r="39" spans="1:7" ht="30" customHeight="1" x14ac:dyDescent="0.25">
      <c r="A39" s="48" t="s">
        <v>21</v>
      </c>
      <c r="B39" s="48"/>
      <c r="C39" s="48"/>
      <c r="D39" s="48"/>
      <c r="E39" s="48"/>
    </row>
    <row r="40" spans="1:7" x14ac:dyDescent="0.25">
      <c r="A40" s="48" t="s">
        <v>20</v>
      </c>
      <c r="B40" s="48"/>
      <c r="C40" s="48"/>
      <c r="D40" s="48"/>
      <c r="E40" s="48"/>
    </row>
    <row r="41" spans="1:7" ht="30.75" customHeight="1" x14ac:dyDescent="0.25">
      <c r="A41" s="48" t="s">
        <v>33</v>
      </c>
      <c r="B41" s="48"/>
      <c r="C41" s="48"/>
      <c r="D41" s="48"/>
      <c r="E41" s="48"/>
    </row>
    <row r="42" spans="1:7" x14ac:dyDescent="0.25">
      <c r="A42" s="48" t="s">
        <v>18</v>
      </c>
      <c r="B42" s="48"/>
      <c r="C42" s="48"/>
      <c r="D42" s="48"/>
      <c r="E42" s="48"/>
    </row>
    <row r="43" spans="1:7" x14ac:dyDescent="0.25">
      <c r="A43" s="54" t="s">
        <v>5</v>
      </c>
      <c r="B43" s="54"/>
      <c r="C43" s="54"/>
      <c r="D43" s="54"/>
      <c r="E43" s="54"/>
    </row>
    <row r="44" spans="1:7" x14ac:dyDescent="0.25">
      <c r="A44" s="48" t="s">
        <v>18</v>
      </c>
      <c r="B44" s="48"/>
      <c r="C44" s="48"/>
      <c r="D44" s="48"/>
      <c r="E44" s="48"/>
    </row>
    <row r="45" spans="1:7" x14ac:dyDescent="0.25">
      <c r="A45" s="55" t="s">
        <v>53</v>
      </c>
      <c r="B45" s="55"/>
      <c r="C45" s="55"/>
      <c r="D45" s="55"/>
      <c r="E45" s="55"/>
    </row>
    <row r="46" spans="1:7" x14ac:dyDescent="0.25">
      <c r="B46" s="52" t="s">
        <v>19</v>
      </c>
      <c r="C46" s="52"/>
      <c r="D46" s="52"/>
      <c r="E46" s="19" t="s">
        <v>6</v>
      </c>
    </row>
    <row r="47" spans="1:7" x14ac:dyDescent="0.25">
      <c r="A47" s="22"/>
      <c r="B47" s="22"/>
      <c r="C47" s="22"/>
      <c r="D47" s="22"/>
      <c r="E47" s="9"/>
    </row>
    <row r="48" spans="1:7" x14ac:dyDescent="0.25">
      <c r="A48" s="55" t="s">
        <v>32</v>
      </c>
      <c r="B48" s="55"/>
      <c r="C48" s="55"/>
      <c r="D48" s="55"/>
      <c r="E48" s="55"/>
    </row>
    <row r="49" spans="1:7" x14ac:dyDescent="0.25">
      <c r="B49" s="52" t="s">
        <v>19</v>
      </c>
      <c r="C49" s="52"/>
      <c r="D49" s="52"/>
      <c r="E49" s="19" t="s">
        <v>6</v>
      </c>
    </row>
    <row r="51" spans="1:7" x14ac:dyDescent="0.25">
      <c r="A51" s="40" t="s">
        <v>54</v>
      </c>
    </row>
    <row r="52" spans="1:7" x14ac:dyDescent="0.25">
      <c r="A52" s="6" t="s">
        <v>34</v>
      </c>
      <c r="E52" s="1"/>
    </row>
    <row r="53" spans="1:7" x14ac:dyDescent="0.25">
      <c r="A53" s="6" t="s">
        <v>38</v>
      </c>
      <c r="B53" s="20">
        <f>'2кв'!B58</f>
        <v>106764.86599999992</v>
      </c>
      <c r="E53" s="1"/>
    </row>
    <row r="54" spans="1:7" x14ac:dyDescent="0.25">
      <c r="A54" s="38" t="s">
        <v>82</v>
      </c>
      <c r="B54" s="21"/>
      <c r="E54" s="1"/>
    </row>
    <row r="55" spans="1:7" x14ac:dyDescent="0.25">
      <c r="A55" s="1" t="s">
        <v>36</v>
      </c>
      <c r="B55" s="21">
        <v>376628.63</v>
      </c>
      <c r="E55" s="1"/>
      <c r="G55" s="13"/>
    </row>
    <row r="56" spans="1:7" x14ac:dyDescent="0.25">
      <c r="A56" s="1" t="s">
        <v>39</v>
      </c>
      <c r="B56" s="28">
        <v>6605.78</v>
      </c>
      <c r="E56" s="1"/>
    </row>
    <row r="57" spans="1:7" x14ac:dyDescent="0.25">
      <c r="A57" s="1" t="s">
        <v>45</v>
      </c>
      <c r="B57" s="21">
        <f>350*2</f>
        <v>700</v>
      </c>
      <c r="E57" s="1"/>
    </row>
    <row r="58" spans="1:7" x14ac:dyDescent="0.25">
      <c r="A58" s="1" t="s">
        <v>42</v>
      </c>
      <c r="B58" s="21">
        <f>2*330</f>
        <v>660</v>
      </c>
      <c r="E58" s="1"/>
    </row>
    <row r="59" spans="1:7" ht="30" x14ac:dyDescent="0.25">
      <c r="A59" s="38" t="s">
        <v>37</v>
      </c>
      <c r="B59" s="21">
        <f>E36</f>
        <v>388157.01799999992</v>
      </c>
      <c r="E59" s="1"/>
    </row>
    <row r="60" spans="1:7" x14ac:dyDescent="0.25">
      <c r="A60" s="23" t="s">
        <v>35</v>
      </c>
      <c r="B60" s="24">
        <f>B53+B55+B56+B57+B58-B59</f>
        <v>103202.25800000003</v>
      </c>
    </row>
  </sheetData>
  <mergeCells count="29">
    <mergeCell ref="A44:E44"/>
    <mergeCell ref="A45:E45"/>
    <mergeCell ref="B46:D46"/>
    <mergeCell ref="A48:E48"/>
    <mergeCell ref="B49:D49"/>
    <mergeCell ref="A43:E43"/>
    <mergeCell ref="A15:E15"/>
    <mergeCell ref="A16:E16"/>
    <mergeCell ref="A17:E17"/>
    <mergeCell ref="A18:E18"/>
    <mergeCell ref="A19:E19"/>
    <mergeCell ref="A20:E20"/>
    <mergeCell ref="A38:E38"/>
    <mergeCell ref="A39:E39"/>
    <mergeCell ref="A40:E40"/>
    <mergeCell ref="A41:E41"/>
    <mergeCell ref="A42:E42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abSelected="1" view="pageBreakPreview" topLeftCell="A43" zoomScaleSheetLayoutView="100" workbookViewId="0">
      <selection activeCell="A39" sqref="A39:E39"/>
    </sheetView>
  </sheetViews>
  <sheetFormatPr defaultColWidth="9.140625" defaultRowHeight="15" x14ac:dyDescent="0.25"/>
  <cols>
    <col min="1" max="1" width="33.28515625" style="1" customWidth="1"/>
    <col min="2" max="2" width="20.28515625" style="1" customWidth="1"/>
    <col min="3" max="3" width="13" style="1" customWidth="1"/>
    <col min="4" max="4" width="16.140625" style="1" customWidth="1"/>
    <col min="5" max="5" width="14.140625" style="12" customWidth="1"/>
    <col min="6" max="6" width="9.140625" style="1"/>
    <col min="7" max="7" width="12.140625" style="1" bestFit="1" customWidth="1"/>
    <col min="8" max="8" width="12.140625" style="1" customWidth="1"/>
    <col min="9" max="16384" width="9.140625" style="1"/>
  </cols>
  <sheetData>
    <row r="1" spans="1:5" x14ac:dyDescent="0.25">
      <c r="A1" s="45" t="s">
        <v>11</v>
      </c>
      <c r="B1" s="45"/>
      <c r="C1" s="45"/>
      <c r="D1" s="45"/>
      <c r="E1" s="45"/>
    </row>
    <row r="2" spans="1:5" ht="29.25" customHeight="1" x14ac:dyDescent="0.25">
      <c r="A2" s="46" t="s">
        <v>12</v>
      </c>
      <c r="B2" s="47"/>
      <c r="C2" s="47"/>
      <c r="D2" s="47"/>
      <c r="E2" s="47"/>
    </row>
    <row r="3" spans="1:5" x14ac:dyDescent="0.25">
      <c r="A3" s="46" t="s">
        <v>111</v>
      </c>
      <c r="B3" s="46"/>
      <c r="C3" s="46"/>
      <c r="D3" s="46"/>
      <c r="E3" s="46"/>
    </row>
    <row r="4" spans="1:5" x14ac:dyDescent="0.25">
      <c r="A4" s="29" t="s">
        <v>13</v>
      </c>
      <c r="B4" s="3"/>
      <c r="C4" s="3"/>
      <c r="D4" s="33"/>
      <c r="E4" s="31" t="s">
        <v>112</v>
      </c>
    </row>
    <row r="5" spans="1:5" x14ac:dyDescent="0.25">
      <c r="A5" s="22"/>
      <c r="B5" s="3"/>
      <c r="C5" s="3"/>
      <c r="D5" s="3"/>
      <c r="E5" s="8"/>
    </row>
    <row r="6" spans="1:5" x14ac:dyDescent="0.25">
      <c r="A6" s="48" t="s">
        <v>0</v>
      </c>
      <c r="B6" s="48"/>
      <c r="C6" s="48"/>
      <c r="D6" s="48"/>
      <c r="E6" s="48"/>
    </row>
    <row r="7" spans="1:5" x14ac:dyDescent="0.25">
      <c r="A7" s="44" t="s">
        <v>24</v>
      </c>
      <c r="B7" s="44"/>
      <c r="C7" s="44"/>
      <c r="D7" s="44"/>
      <c r="E7" s="44"/>
    </row>
    <row r="8" spans="1:5" x14ac:dyDescent="0.25">
      <c r="A8" s="50" t="s">
        <v>1</v>
      </c>
      <c r="B8" s="50"/>
      <c r="C8" s="50"/>
      <c r="D8" s="50"/>
      <c r="E8" s="50"/>
    </row>
    <row r="9" spans="1:5" x14ac:dyDescent="0.25">
      <c r="A9" s="48" t="s">
        <v>25</v>
      </c>
      <c r="B9" s="48"/>
      <c r="C9" s="48"/>
      <c r="D9" s="48"/>
      <c r="E9" s="48"/>
    </row>
    <row r="10" spans="1:5" ht="24.75" customHeight="1" x14ac:dyDescent="0.25">
      <c r="A10" s="51" t="s">
        <v>14</v>
      </c>
      <c r="B10" s="51"/>
      <c r="C10" s="51"/>
      <c r="D10" s="51"/>
      <c r="E10" s="51"/>
    </row>
    <row r="11" spans="1:5" ht="28.5" customHeight="1" x14ac:dyDescent="0.25">
      <c r="A11" s="48" t="s">
        <v>26</v>
      </c>
      <c r="B11" s="48"/>
      <c r="C11" s="48"/>
      <c r="D11" s="48"/>
      <c r="E11" s="48"/>
    </row>
    <row r="12" spans="1:5" x14ac:dyDescent="0.25">
      <c r="A12" s="50" t="s">
        <v>15</v>
      </c>
      <c r="B12" s="50"/>
      <c r="C12" s="50"/>
      <c r="D12" s="50"/>
      <c r="E12" s="50"/>
    </row>
    <row r="13" spans="1:5" x14ac:dyDescent="0.25">
      <c r="A13" s="48" t="s">
        <v>22</v>
      </c>
      <c r="B13" s="48"/>
      <c r="C13" s="48"/>
      <c r="D13" s="48"/>
      <c r="E13" s="48"/>
    </row>
    <row r="14" spans="1:5" x14ac:dyDescent="0.25">
      <c r="A14" s="50" t="s">
        <v>2</v>
      </c>
      <c r="B14" s="50"/>
      <c r="C14" s="50"/>
      <c r="D14" s="50"/>
      <c r="E14" s="50"/>
    </row>
    <row r="15" spans="1:5" x14ac:dyDescent="0.25">
      <c r="A15" s="48" t="s">
        <v>52</v>
      </c>
      <c r="B15" s="48"/>
      <c r="C15" s="48"/>
      <c r="D15" s="48"/>
      <c r="E15" s="48"/>
    </row>
    <row r="16" spans="1:5" x14ac:dyDescent="0.25">
      <c r="A16" s="50" t="s">
        <v>16</v>
      </c>
      <c r="B16" s="50"/>
      <c r="C16" s="50"/>
      <c r="D16" s="50"/>
      <c r="E16" s="50"/>
    </row>
    <row r="17" spans="1:7" ht="26.25" customHeight="1" x14ac:dyDescent="0.25">
      <c r="A17" s="48" t="s">
        <v>17</v>
      </c>
      <c r="B17" s="48"/>
      <c r="C17" s="48"/>
      <c r="D17" s="48"/>
      <c r="E17" s="48"/>
    </row>
    <row r="18" spans="1:7" ht="62.25" customHeight="1" x14ac:dyDescent="0.25">
      <c r="A18" s="48" t="s">
        <v>27</v>
      </c>
      <c r="B18" s="48"/>
      <c r="C18" s="48"/>
      <c r="D18" s="48"/>
      <c r="E18" s="48"/>
    </row>
    <row r="19" spans="1:7" ht="31.5" customHeight="1" x14ac:dyDescent="0.25">
      <c r="A19" s="49" t="s">
        <v>28</v>
      </c>
      <c r="B19" s="49"/>
      <c r="C19" s="49"/>
      <c r="D19" s="49"/>
      <c r="E19" s="49"/>
    </row>
    <row r="20" spans="1:7" x14ac:dyDescent="0.25">
      <c r="A20" s="49"/>
      <c r="B20" s="49"/>
      <c r="C20" s="49"/>
      <c r="D20" s="49"/>
      <c r="E20" s="49"/>
      <c r="F20" s="1">
        <f>4325.3+63.5</f>
        <v>4388.8</v>
      </c>
      <c r="G20" s="1">
        <v>3</v>
      </c>
    </row>
    <row r="21" spans="1:7" ht="135" x14ac:dyDescent="0.25">
      <c r="A21" s="2" t="s">
        <v>7</v>
      </c>
      <c r="B21" s="2" t="s">
        <v>10</v>
      </c>
      <c r="C21" s="2" t="s">
        <v>3</v>
      </c>
      <c r="D21" s="2" t="s">
        <v>9</v>
      </c>
      <c r="E21" s="10" t="s">
        <v>8</v>
      </c>
    </row>
    <row r="22" spans="1:7" ht="38.25" x14ac:dyDescent="0.25">
      <c r="A22" s="25" t="s">
        <v>43</v>
      </c>
      <c r="B22" s="5" t="s">
        <v>40</v>
      </c>
      <c r="C22" s="2" t="s">
        <v>4</v>
      </c>
      <c r="D22" s="2">
        <v>17.309999999999999</v>
      </c>
      <c r="E22" s="11">
        <f>D22*F20*G20</f>
        <v>227910.38399999999</v>
      </c>
      <c r="G22" s="13"/>
    </row>
    <row r="23" spans="1:7" x14ac:dyDescent="0.25">
      <c r="A23" s="4" t="s">
        <v>41</v>
      </c>
      <c r="B23" s="5" t="s">
        <v>23</v>
      </c>
      <c r="C23" s="2" t="s">
        <v>4</v>
      </c>
      <c r="D23" s="2">
        <v>6.51</v>
      </c>
      <c r="E23" s="11">
        <f>D23*F20*G20</f>
        <v>85713.263999999996</v>
      </c>
      <c r="G23" s="13"/>
    </row>
    <row r="24" spans="1:7" x14ac:dyDescent="0.25">
      <c r="A24" s="4" t="s">
        <v>51</v>
      </c>
      <c r="B24" s="5" t="s">
        <v>113</v>
      </c>
      <c r="C24" s="2" t="s">
        <v>31</v>
      </c>
      <c r="D24" s="2"/>
      <c r="E24" s="11">
        <v>0</v>
      </c>
      <c r="G24" s="13"/>
    </row>
    <row r="25" spans="1:7" x14ac:dyDescent="0.25">
      <c r="A25" s="36" t="s">
        <v>48</v>
      </c>
      <c r="B25" s="5" t="s">
        <v>113</v>
      </c>
      <c r="C25" s="2" t="s">
        <v>31</v>
      </c>
      <c r="D25" s="2"/>
      <c r="E25" s="11">
        <f>16809.3-4188</f>
        <v>12621.3</v>
      </c>
      <c r="G25" s="13"/>
    </row>
    <row r="26" spans="1:7" x14ac:dyDescent="0.25">
      <c r="A26" s="4" t="s">
        <v>50</v>
      </c>
      <c r="B26" s="5" t="s">
        <v>113</v>
      </c>
      <c r="C26" s="2" t="s">
        <v>31</v>
      </c>
      <c r="D26" s="2"/>
      <c r="E26" s="11">
        <v>6547.64</v>
      </c>
      <c r="G26" s="13"/>
    </row>
    <row r="27" spans="1:7" x14ac:dyDescent="0.25">
      <c r="A27" s="4" t="s">
        <v>49</v>
      </c>
      <c r="B27" s="5" t="s">
        <v>113</v>
      </c>
      <c r="C27" s="2" t="s">
        <v>31</v>
      </c>
      <c r="D27" s="2"/>
      <c r="E27" s="11">
        <v>5802.27</v>
      </c>
      <c r="G27" s="13"/>
    </row>
    <row r="28" spans="1:7" x14ac:dyDescent="0.25">
      <c r="A28" s="4" t="s">
        <v>47</v>
      </c>
      <c r="B28" s="5" t="s">
        <v>113</v>
      </c>
      <c r="C28" s="2" t="s">
        <v>31</v>
      </c>
      <c r="D28" s="2"/>
      <c r="E28" s="11">
        <v>1857.84</v>
      </c>
      <c r="G28" s="13"/>
    </row>
    <row r="29" spans="1:7" x14ac:dyDescent="0.25">
      <c r="A29" s="4" t="s">
        <v>29</v>
      </c>
      <c r="B29" s="5" t="s">
        <v>113</v>
      </c>
      <c r="C29" s="2" t="s">
        <v>31</v>
      </c>
      <c r="D29" s="2"/>
      <c r="E29" s="11">
        <f>250+2210.27</f>
        <v>2460.27</v>
      </c>
      <c r="G29" s="13"/>
    </row>
    <row r="30" spans="1:7" s="12" customFormat="1" x14ac:dyDescent="0.25">
      <c r="A30" s="34" t="s">
        <v>114</v>
      </c>
      <c r="B30" s="35" t="s">
        <v>113</v>
      </c>
      <c r="C30" s="2" t="s">
        <v>31</v>
      </c>
      <c r="D30" s="10"/>
      <c r="E30" s="11">
        <v>2620</v>
      </c>
    </row>
    <row r="31" spans="1:7" ht="30" x14ac:dyDescent="0.25">
      <c r="A31" s="4" t="s">
        <v>115</v>
      </c>
      <c r="B31" s="35" t="s">
        <v>117</v>
      </c>
      <c r="C31" s="2" t="s">
        <v>31</v>
      </c>
      <c r="D31" s="2"/>
      <c r="E31" s="11">
        <v>13732</v>
      </c>
      <c r="G31" s="13"/>
    </row>
    <row r="32" spans="1:7" x14ac:dyDescent="0.25">
      <c r="A32" s="4" t="s">
        <v>116</v>
      </c>
      <c r="B32" s="35" t="s">
        <v>117</v>
      </c>
      <c r="C32" s="2" t="s">
        <v>69</v>
      </c>
      <c r="D32" s="2">
        <v>4</v>
      </c>
      <c r="E32" s="11">
        <f>D32*286.24</f>
        <v>1144.96</v>
      </c>
      <c r="G32" s="13"/>
    </row>
    <row r="33" spans="1:7" ht="30" x14ac:dyDescent="0.25">
      <c r="A33" s="4" t="s">
        <v>118</v>
      </c>
      <c r="B33" s="35" t="s">
        <v>117</v>
      </c>
      <c r="C33" s="2" t="s">
        <v>31</v>
      </c>
      <c r="D33" s="2"/>
      <c r="E33" s="11">
        <v>13195.9</v>
      </c>
      <c r="G33" s="13"/>
    </row>
    <row r="34" spans="1:7" x14ac:dyDescent="0.25">
      <c r="A34" s="4"/>
      <c r="B34" s="5"/>
      <c r="C34" s="2"/>
      <c r="D34" s="2"/>
      <c r="E34" s="11"/>
      <c r="G34" s="13"/>
    </row>
    <row r="35" spans="1:7" s="6" customFormat="1" ht="14.25" x14ac:dyDescent="0.2">
      <c r="A35" s="26" t="s">
        <v>44</v>
      </c>
      <c r="B35" s="5"/>
      <c r="C35" s="14"/>
      <c r="D35" s="14"/>
      <c r="E35" s="15">
        <f>SUM(E22:E34)</f>
        <v>373605.8280000001</v>
      </c>
    </row>
    <row r="36" spans="1:7" s="6" customFormat="1" x14ac:dyDescent="0.2">
      <c r="A36" s="7"/>
      <c r="B36" s="16"/>
      <c r="C36" s="17"/>
      <c r="D36" s="17"/>
      <c r="E36" s="18"/>
    </row>
    <row r="37" spans="1:7" ht="30" customHeight="1" x14ac:dyDescent="0.25">
      <c r="A37" s="53" t="s">
        <v>135</v>
      </c>
      <c r="B37" s="53"/>
      <c r="C37" s="53"/>
      <c r="D37" s="53"/>
      <c r="E37" s="53"/>
    </row>
    <row r="38" spans="1:7" ht="30" customHeight="1" x14ac:dyDescent="0.25">
      <c r="A38" s="48" t="s">
        <v>21</v>
      </c>
      <c r="B38" s="48"/>
      <c r="C38" s="48"/>
      <c r="D38" s="48"/>
      <c r="E38" s="48"/>
    </row>
    <row r="39" spans="1:7" x14ac:dyDescent="0.25">
      <c r="A39" s="48" t="s">
        <v>20</v>
      </c>
      <c r="B39" s="48"/>
      <c r="C39" s="48"/>
      <c r="D39" s="48"/>
      <c r="E39" s="48"/>
    </row>
    <row r="40" spans="1:7" ht="30.75" customHeight="1" x14ac:dyDescent="0.25">
      <c r="A40" s="48" t="s">
        <v>33</v>
      </c>
      <c r="B40" s="48"/>
      <c r="C40" s="48"/>
      <c r="D40" s="48"/>
      <c r="E40" s="48"/>
    </row>
    <row r="41" spans="1:7" x14ac:dyDescent="0.25">
      <c r="A41" s="48" t="s">
        <v>18</v>
      </c>
      <c r="B41" s="48"/>
      <c r="C41" s="48"/>
      <c r="D41" s="48"/>
      <c r="E41" s="48"/>
    </row>
    <row r="42" spans="1:7" x14ac:dyDescent="0.25">
      <c r="A42" s="54" t="s">
        <v>5</v>
      </c>
      <c r="B42" s="54"/>
      <c r="C42" s="54"/>
      <c r="D42" s="54"/>
      <c r="E42" s="54"/>
    </row>
    <row r="43" spans="1:7" x14ac:dyDescent="0.25">
      <c r="A43" s="48" t="s">
        <v>18</v>
      </c>
      <c r="B43" s="48"/>
      <c r="C43" s="48"/>
      <c r="D43" s="48"/>
      <c r="E43" s="48"/>
    </row>
    <row r="44" spans="1:7" x14ac:dyDescent="0.25">
      <c r="A44" s="55" t="s">
        <v>53</v>
      </c>
      <c r="B44" s="55"/>
      <c r="C44" s="55"/>
      <c r="D44" s="55"/>
      <c r="E44" s="55"/>
    </row>
    <row r="45" spans="1:7" s="85" customFormat="1" ht="11.25" x14ac:dyDescent="0.2">
      <c r="B45" s="86" t="s">
        <v>19</v>
      </c>
      <c r="C45" s="86"/>
      <c r="D45" s="86"/>
      <c r="E45" s="87" t="s">
        <v>6</v>
      </c>
    </row>
    <row r="46" spans="1:7" x14ac:dyDescent="0.25">
      <c r="A46" s="22"/>
      <c r="B46" s="22"/>
      <c r="C46" s="22"/>
      <c r="D46" s="22"/>
      <c r="E46" s="9"/>
    </row>
    <row r="47" spans="1:7" x14ac:dyDescent="0.25">
      <c r="A47" s="55" t="s">
        <v>32</v>
      </c>
      <c r="B47" s="55"/>
      <c r="C47" s="55"/>
      <c r="D47" s="55"/>
      <c r="E47" s="55"/>
    </row>
    <row r="48" spans="1:7" s="85" customFormat="1" ht="11.25" x14ac:dyDescent="0.2">
      <c r="B48" s="86" t="s">
        <v>19</v>
      </c>
      <c r="C48" s="86"/>
      <c r="D48" s="86"/>
      <c r="E48" s="87" t="s">
        <v>6</v>
      </c>
    </row>
    <row r="50" spans="1:7" x14ac:dyDescent="0.25">
      <c r="A50" s="40" t="s">
        <v>54</v>
      </c>
    </row>
    <row r="51" spans="1:7" x14ac:dyDescent="0.25">
      <c r="A51" s="6" t="s">
        <v>34</v>
      </c>
      <c r="E51" s="1"/>
    </row>
    <row r="52" spans="1:7" x14ac:dyDescent="0.25">
      <c r="A52" s="6" t="s">
        <v>38</v>
      </c>
      <c r="B52" s="20">
        <f>'3кв'!B60</f>
        <v>103202.25800000003</v>
      </c>
      <c r="E52" s="1"/>
    </row>
    <row r="53" spans="1:7" x14ac:dyDescent="0.25">
      <c r="A53" s="41" t="s">
        <v>119</v>
      </c>
      <c r="B53" s="21"/>
      <c r="E53" s="1"/>
    </row>
    <row r="54" spans="1:7" x14ac:dyDescent="0.25">
      <c r="A54" s="1" t="s">
        <v>36</v>
      </c>
      <c r="B54" s="21">
        <v>361915.39</v>
      </c>
      <c r="E54" s="1"/>
      <c r="G54" s="13"/>
    </row>
    <row r="55" spans="1:7" x14ac:dyDescent="0.25">
      <c r="A55" s="1" t="s">
        <v>39</v>
      </c>
      <c r="B55" s="28">
        <v>7174.94</v>
      </c>
      <c r="E55" s="1"/>
    </row>
    <row r="56" spans="1:7" x14ac:dyDescent="0.25">
      <c r="B56" s="21"/>
      <c r="E56" s="1"/>
    </row>
    <row r="57" spans="1:7" x14ac:dyDescent="0.25">
      <c r="B57" s="21"/>
      <c r="E57" s="1"/>
    </row>
    <row r="58" spans="1:7" ht="30" x14ac:dyDescent="0.25">
      <c r="A58" s="41" t="s">
        <v>37</v>
      </c>
      <c r="B58" s="21">
        <f>E35</f>
        <v>373605.8280000001</v>
      </c>
      <c r="E58" s="1"/>
    </row>
    <row r="59" spans="1:7" x14ac:dyDescent="0.25">
      <c r="A59" s="23" t="s">
        <v>35</v>
      </c>
      <c r="B59" s="24">
        <f>B52+B54+B55+B56+B57-B58</f>
        <v>98686.759999999951</v>
      </c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42:E42"/>
    <mergeCell ref="A15:E15"/>
    <mergeCell ref="A16:E16"/>
    <mergeCell ref="A17:E17"/>
    <mergeCell ref="A18:E18"/>
    <mergeCell ref="A19:E19"/>
    <mergeCell ref="A20:E20"/>
    <mergeCell ref="A37:E37"/>
    <mergeCell ref="A38:E38"/>
    <mergeCell ref="A39:E39"/>
    <mergeCell ref="A40:E40"/>
    <mergeCell ref="A41:E41"/>
    <mergeCell ref="A43:E43"/>
    <mergeCell ref="A44:E44"/>
    <mergeCell ref="B45:D45"/>
    <mergeCell ref="A47:E47"/>
    <mergeCell ref="B48:D48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view="pageBreakPreview" zoomScaleSheetLayoutView="100" workbookViewId="0">
      <selection activeCell="B57" sqref="B57"/>
    </sheetView>
  </sheetViews>
  <sheetFormatPr defaultRowHeight="15" x14ac:dyDescent="0.25"/>
  <cols>
    <col min="1" max="1" width="9.7109375" style="1" customWidth="1"/>
    <col min="2" max="2" width="70.85546875" style="1" customWidth="1"/>
    <col min="3" max="3" width="16.5703125" style="1" customWidth="1"/>
    <col min="4" max="4" width="15.7109375" style="1" customWidth="1"/>
    <col min="5" max="5" width="14.7109375" style="1" customWidth="1"/>
    <col min="6" max="6" width="12.42578125" style="1" customWidth="1"/>
    <col min="7" max="7" width="12" style="1" customWidth="1"/>
    <col min="8" max="8" width="13.5703125" style="1" customWidth="1"/>
    <col min="9" max="16384" width="9.140625" style="1"/>
  </cols>
  <sheetData>
    <row r="1" spans="1:5" x14ac:dyDescent="0.25">
      <c r="A1" s="61" t="s">
        <v>83</v>
      </c>
      <c r="B1" s="61"/>
      <c r="C1" s="61"/>
      <c r="D1" s="62"/>
    </row>
    <row r="2" spans="1:5" x14ac:dyDescent="0.25">
      <c r="A2" s="63" t="s">
        <v>84</v>
      </c>
      <c r="B2" s="63"/>
      <c r="C2" s="63"/>
      <c r="D2" s="64"/>
    </row>
    <row r="3" spans="1:5" x14ac:dyDescent="0.25">
      <c r="A3" s="63" t="s">
        <v>85</v>
      </c>
      <c r="B3" s="63"/>
      <c r="C3" s="63"/>
      <c r="D3" s="64"/>
    </row>
    <row r="4" spans="1:5" x14ac:dyDescent="0.25">
      <c r="A4" s="61" t="s">
        <v>120</v>
      </c>
      <c r="B4" s="61"/>
      <c r="C4" s="61"/>
      <c r="D4" s="62"/>
    </row>
    <row r="5" spans="1:5" x14ac:dyDescent="0.25">
      <c r="A5" s="65"/>
      <c r="B5" s="65"/>
      <c r="C5" s="65"/>
    </row>
    <row r="6" spans="1:5" x14ac:dyDescent="0.25">
      <c r="A6" s="64"/>
      <c r="B6" s="66" t="s">
        <v>86</v>
      </c>
      <c r="C6" s="67">
        <f>'1кв'!B50</f>
        <v>102431.64</v>
      </c>
      <c r="D6" s="68"/>
    </row>
    <row r="7" spans="1:5" x14ac:dyDescent="0.25">
      <c r="A7" s="42" t="s">
        <v>87</v>
      </c>
      <c r="B7" s="66" t="s">
        <v>121</v>
      </c>
      <c r="C7" s="67"/>
      <c r="D7" s="68"/>
    </row>
    <row r="8" spans="1:5" x14ac:dyDescent="0.25">
      <c r="A8" s="64"/>
      <c r="B8" s="69" t="s">
        <v>88</v>
      </c>
      <c r="C8" s="67"/>
      <c r="D8" s="68"/>
    </row>
    <row r="9" spans="1:5" x14ac:dyDescent="0.25">
      <c r="A9" s="64"/>
      <c r="B9" s="4" t="s">
        <v>122</v>
      </c>
      <c r="C9" s="67"/>
      <c r="D9" s="68"/>
    </row>
    <row r="10" spans="1:5" x14ac:dyDescent="0.25">
      <c r="A10" s="64"/>
      <c r="B10" s="4" t="s">
        <v>123</v>
      </c>
      <c r="C10" s="67"/>
      <c r="D10" s="68"/>
    </row>
    <row r="11" spans="1:5" x14ac:dyDescent="0.25">
      <c r="A11" s="64"/>
      <c r="B11" s="4" t="s">
        <v>124</v>
      </c>
      <c r="C11" s="67"/>
      <c r="D11" s="68"/>
    </row>
    <row r="12" spans="1:5" x14ac:dyDescent="0.25">
      <c r="A12" s="64"/>
      <c r="B12" s="4" t="s">
        <v>125</v>
      </c>
      <c r="C12" s="67"/>
      <c r="D12" s="70"/>
    </row>
    <row r="13" spans="1:5" x14ac:dyDescent="0.25">
      <c r="B13" s="71" t="s">
        <v>89</v>
      </c>
      <c r="C13" s="72">
        <f>'1кв'!B52+'2кв'!B52+'3кв'!B55+'4кв'!B54</f>
        <v>1387245.07</v>
      </c>
      <c r="D13" s="70"/>
      <c r="E13" s="13"/>
    </row>
    <row r="14" spans="1:5" x14ac:dyDescent="0.25">
      <c r="B14" s="71" t="s">
        <v>90</v>
      </c>
      <c r="C14" s="72">
        <f>'1кв'!B53+'2кв'!B53+'3кв'!B56+'4кв'!B55</f>
        <v>20303.669999999998</v>
      </c>
      <c r="D14" s="70"/>
      <c r="E14" s="13"/>
    </row>
    <row r="15" spans="1:5" x14ac:dyDescent="0.25">
      <c r="B15" s="4" t="s">
        <v>91</v>
      </c>
      <c r="C15" s="72">
        <f>'1кв'!B54+'2кв'!B54+'3кв'!B57</f>
        <v>2800</v>
      </c>
      <c r="D15" s="70"/>
    </row>
    <row r="16" spans="1:5" x14ac:dyDescent="0.25">
      <c r="B16" s="4" t="s">
        <v>92</v>
      </c>
      <c r="C16" s="72">
        <f>'1кв'!B55+'2кв'!B55+'3кв'!B58</f>
        <v>2640</v>
      </c>
      <c r="D16" s="70"/>
    </row>
    <row r="17" spans="1:7" x14ac:dyDescent="0.25">
      <c r="B17" s="4" t="s">
        <v>93</v>
      </c>
      <c r="C17" s="72">
        <f>'1кв'!B56+'2кв'!B56</f>
        <v>1800</v>
      </c>
      <c r="D17" s="70"/>
    </row>
    <row r="18" spans="1:7" x14ac:dyDescent="0.25">
      <c r="A18" s="3"/>
      <c r="B18" s="71" t="s">
        <v>94</v>
      </c>
      <c r="C18" s="73">
        <f>SUM(C13:C17)</f>
        <v>1414788.74</v>
      </c>
      <c r="D18" s="68"/>
    </row>
    <row r="19" spans="1:7" x14ac:dyDescent="0.25">
      <c r="B19" s="74"/>
      <c r="C19" s="74"/>
      <c r="D19" s="43"/>
    </row>
    <row r="20" spans="1:7" ht="17.25" customHeight="1" x14ac:dyDescent="0.25">
      <c r="A20" s="75" t="s">
        <v>95</v>
      </c>
      <c r="B20" s="76" t="s">
        <v>43</v>
      </c>
      <c r="C20" s="72">
        <f>'1кв'!E22+'2кв'!E22+'3кв'!E22+'4кв'!E22</f>
        <v>871089.02399999998</v>
      </c>
      <c r="D20" s="43"/>
    </row>
    <row r="21" spans="1:7" ht="15" customHeight="1" x14ac:dyDescent="0.25">
      <c r="A21" s="75"/>
      <c r="B21" s="77" t="s">
        <v>41</v>
      </c>
      <c r="C21" s="72">
        <f>'1кв'!E23+'2кв'!E23+'3кв'!E23+'4кв'!E23</f>
        <v>331003.29599999997</v>
      </c>
      <c r="D21" s="43"/>
    </row>
    <row r="22" spans="1:7" ht="15" customHeight="1" x14ac:dyDescent="0.25">
      <c r="A22" s="75"/>
      <c r="B22" s="77" t="s">
        <v>51</v>
      </c>
      <c r="C22" s="72">
        <f>'1кв'!E24+'2кв'!E24+'3кв'!E24+'4кв'!E24</f>
        <v>0</v>
      </c>
      <c r="D22" s="43"/>
    </row>
    <row r="23" spans="1:7" x14ac:dyDescent="0.25">
      <c r="A23" s="75"/>
      <c r="B23" s="4" t="s">
        <v>48</v>
      </c>
      <c r="C23" s="72">
        <f>'1кв'!E25+'2кв'!E25+'3кв'!E25+'4кв'!E25</f>
        <v>39368.410000000003</v>
      </c>
      <c r="D23" s="43"/>
    </row>
    <row r="24" spans="1:7" x14ac:dyDescent="0.25">
      <c r="A24" s="75"/>
      <c r="B24" s="4" t="s">
        <v>50</v>
      </c>
      <c r="C24" s="72">
        <f>'1кв'!E26+'2кв'!E26+'3кв'!E26+'4кв'!E26</f>
        <v>25514.7</v>
      </c>
      <c r="D24" s="43"/>
    </row>
    <row r="25" spans="1:7" x14ac:dyDescent="0.25">
      <c r="A25" s="75"/>
      <c r="B25" s="4" t="s">
        <v>49</v>
      </c>
      <c r="C25" s="72">
        <f>'1кв'!E27+'2кв'!E27+'3кв'!E27+'4кв'!E27</f>
        <v>21848.13</v>
      </c>
      <c r="D25" s="43"/>
    </row>
    <row r="26" spans="1:7" x14ac:dyDescent="0.25">
      <c r="A26" s="75"/>
      <c r="B26" s="4" t="s">
        <v>47</v>
      </c>
      <c r="C26" s="72">
        <f>'1кв'!E28+'2кв'!E28+'3кв'!E28+'4кв'!E28</f>
        <v>11803.64</v>
      </c>
      <c r="D26" s="43"/>
    </row>
    <row r="27" spans="1:7" x14ac:dyDescent="0.25">
      <c r="B27" s="78" t="s">
        <v>29</v>
      </c>
      <c r="C27" s="72">
        <f>'1кв'!E29+'2кв'!E29+'3кв'!E29+'4кв'!E29</f>
        <v>14556.26</v>
      </c>
      <c r="D27" s="43"/>
      <c r="E27" s="13"/>
    </row>
    <row r="28" spans="1:7" x14ac:dyDescent="0.25">
      <c r="A28" s="75"/>
      <c r="B28" s="79" t="s">
        <v>126</v>
      </c>
      <c r="C28" s="80">
        <f>'2кв'!E31+'4кв'!E32</f>
        <v>1925.17</v>
      </c>
      <c r="D28" s="43"/>
    </row>
    <row r="29" spans="1:7" x14ac:dyDescent="0.25">
      <c r="A29" s="75"/>
      <c r="B29" s="69" t="s">
        <v>96</v>
      </c>
      <c r="C29" s="80">
        <f>SUM(C31:C42)</f>
        <v>101424.99</v>
      </c>
      <c r="D29" s="43"/>
    </row>
    <row r="30" spans="1:7" x14ac:dyDescent="0.25">
      <c r="A30" s="75"/>
      <c r="B30" s="69" t="s">
        <v>88</v>
      </c>
      <c r="C30" s="80"/>
      <c r="D30" s="43"/>
      <c r="G30" s="13"/>
    </row>
    <row r="31" spans="1:7" ht="30" x14ac:dyDescent="0.25">
      <c r="A31" s="75"/>
      <c r="B31" s="81" t="s">
        <v>97</v>
      </c>
      <c r="C31" s="11">
        <f>'1кв'!E30</f>
        <v>2145</v>
      </c>
      <c r="D31" s="43"/>
    </row>
    <row r="32" spans="1:7" x14ac:dyDescent="0.25">
      <c r="A32" s="75"/>
      <c r="B32" s="81" t="s">
        <v>127</v>
      </c>
      <c r="C32" s="11">
        <f>'1кв'!E31</f>
        <v>13435</v>
      </c>
      <c r="D32" s="43"/>
    </row>
    <row r="33" spans="1:5" x14ac:dyDescent="0.25">
      <c r="A33" s="75"/>
      <c r="B33" s="81" t="s">
        <v>98</v>
      </c>
      <c r="C33" s="11">
        <f>'2кв'!E30</f>
        <v>6700</v>
      </c>
      <c r="D33" s="43"/>
    </row>
    <row r="34" spans="1:5" x14ac:dyDescent="0.25">
      <c r="A34" s="75"/>
      <c r="B34" s="81" t="s">
        <v>128</v>
      </c>
      <c r="C34" s="11">
        <f>'3кв'!E30</f>
        <v>24534.5</v>
      </c>
      <c r="D34" s="43"/>
    </row>
    <row r="35" spans="1:5" x14ac:dyDescent="0.25">
      <c r="A35" s="75"/>
      <c r="B35" s="81" t="s">
        <v>129</v>
      </c>
      <c r="C35" s="11">
        <f>'3кв'!E31</f>
        <v>5762.94</v>
      </c>
      <c r="D35" s="43"/>
    </row>
    <row r="36" spans="1:5" x14ac:dyDescent="0.25">
      <c r="A36" s="75"/>
      <c r="B36" s="81" t="s">
        <v>130</v>
      </c>
      <c r="C36" s="11">
        <f>'3кв'!E32</f>
        <v>2786.5</v>
      </c>
      <c r="D36" s="43"/>
    </row>
    <row r="37" spans="1:5" x14ac:dyDescent="0.25">
      <c r="A37" s="75"/>
      <c r="B37" s="81" t="s">
        <v>131</v>
      </c>
      <c r="C37" s="11">
        <f>'3кв'!E33</f>
        <v>10358.799999999999</v>
      </c>
      <c r="D37" s="43"/>
    </row>
    <row r="38" spans="1:5" x14ac:dyDescent="0.25">
      <c r="A38" s="75"/>
      <c r="B38" s="81" t="s">
        <v>132</v>
      </c>
      <c r="C38" s="11">
        <f>'3кв'!E34</f>
        <v>6154.35</v>
      </c>
      <c r="D38" s="43"/>
    </row>
    <row r="39" spans="1:5" x14ac:dyDescent="0.25">
      <c r="A39" s="75"/>
      <c r="B39" s="81" t="s">
        <v>99</v>
      </c>
      <c r="C39" s="11">
        <f>'4кв'!E30</f>
        <v>2620</v>
      </c>
      <c r="D39" s="43"/>
    </row>
    <row r="40" spans="1:5" x14ac:dyDescent="0.25">
      <c r="A40" s="75"/>
      <c r="B40" s="81" t="s">
        <v>133</v>
      </c>
      <c r="C40" s="11">
        <f>'4кв'!E31</f>
        <v>13732</v>
      </c>
      <c r="D40" s="43"/>
    </row>
    <row r="41" spans="1:5" x14ac:dyDescent="0.25">
      <c r="A41" s="75"/>
      <c r="B41" s="81" t="s">
        <v>134</v>
      </c>
      <c r="C41" s="11">
        <f>'4кв'!E33</f>
        <v>13195.9</v>
      </c>
      <c r="D41" s="43"/>
    </row>
    <row r="42" spans="1:5" x14ac:dyDescent="0.25">
      <c r="A42" s="75"/>
      <c r="B42" s="81"/>
      <c r="C42" s="11"/>
      <c r="D42" s="43"/>
    </row>
    <row r="43" spans="1:5" x14ac:dyDescent="0.25">
      <c r="B43" s="82" t="s">
        <v>100</v>
      </c>
      <c r="C43" s="83">
        <f>SUM(C20:C29)</f>
        <v>1418533.6199999994</v>
      </c>
      <c r="D43" s="43">
        <f>'1кв'!E33+'2кв'!E33+'3кв'!E36+'4кв'!E35</f>
        <v>1418533.62</v>
      </c>
      <c r="E43" s="13">
        <f>D43-C43</f>
        <v>0</v>
      </c>
    </row>
    <row r="44" spans="1:5" x14ac:dyDescent="0.25">
      <c r="B44" s="82" t="s">
        <v>101</v>
      </c>
      <c r="C44" s="84">
        <f>C6+C18-C43</f>
        <v>98686.760000000475</v>
      </c>
      <c r="D44" s="43"/>
    </row>
    <row r="45" spans="1:5" x14ac:dyDescent="0.25">
      <c r="B45" s="42"/>
      <c r="C45" s="42"/>
      <c r="D45" s="43"/>
    </row>
    <row r="46" spans="1:5" x14ac:dyDescent="0.25">
      <c r="B46" s="56" t="s">
        <v>102</v>
      </c>
      <c r="C46" s="56"/>
      <c r="D46" s="43"/>
    </row>
    <row r="47" spans="1:5" x14ac:dyDescent="0.25">
      <c r="B47" s="56" t="s">
        <v>103</v>
      </c>
      <c r="C47" s="57">
        <v>155090.84</v>
      </c>
      <c r="D47" s="43"/>
    </row>
    <row r="48" spans="1:5" x14ac:dyDescent="0.25">
      <c r="B48" s="58" t="s">
        <v>104</v>
      </c>
      <c r="C48" s="59">
        <v>150073.13</v>
      </c>
      <c r="D48" s="43"/>
    </row>
    <row r="49" spans="1:4" x14ac:dyDescent="0.25">
      <c r="B49" s="56" t="s">
        <v>105</v>
      </c>
      <c r="C49" s="60">
        <f>C48-C47</f>
        <v>-5017.7099999999919</v>
      </c>
      <c r="D49" s="43"/>
    </row>
    <row r="50" spans="1:4" x14ac:dyDescent="0.25">
      <c r="B50" s="42"/>
      <c r="C50" s="42"/>
      <c r="D50" s="43"/>
    </row>
    <row r="51" spans="1:4" x14ac:dyDescent="0.25">
      <c r="A51" s="1" t="s">
        <v>106</v>
      </c>
      <c r="B51" s="42" t="s">
        <v>107</v>
      </c>
      <c r="C51" s="42"/>
      <c r="D51" s="43"/>
    </row>
    <row r="52" spans="1:4" x14ac:dyDescent="0.25">
      <c r="B52" s="42" t="s">
        <v>108</v>
      </c>
      <c r="C52" s="42"/>
      <c r="D52" s="43"/>
    </row>
    <row r="53" spans="1:4" x14ac:dyDescent="0.25">
      <c r="B53" s="42" t="s">
        <v>109</v>
      </c>
      <c r="C53" s="42"/>
      <c r="D53" s="43"/>
    </row>
    <row r="54" spans="1:4" x14ac:dyDescent="0.25">
      <c r="B54" s="42"/>
      <c r="C54" s="42"/>
      <c r="D54" s="43"/>
    </row>
    <row r="55" spans="1:4" x14ac:dyDescent="0.25">
      <c r="B55" s="42" t="s">
        <v>110</v>
      </c>
      <c r="C55" s="42"/>
      <c r="D55" s="43"/>
    </row>
    <row r="56" spans="1:4" x14ac:dyDescent="0.25">
      <c r="B56" s="42"/>
      <c r="C56" s="42"/>
      <c r="D56" s="43"/>
    </row>
    <row r="57" spans="1:4" x14ac:dyDescent="0.25">
      <c r="B57" s="42"/>
      <c r="C57" s="42"/>
      <c r="D57" s="43"/>
    </row>
  </sheetData>
  <mergeCells count="6">
    <mergeCell ref="B19:C19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2025-03-06T05:53:46Z</dcterms:modified>
</cp:coreProperties>
</file>